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0" windowWidth="15480" windowHeight="8055" tabRatio="788"/>
  </bookViews>
  <sheets>
    <sheet name="別紙１プロット調査表（列状）" sheetId="45" r:id="rId1"/>
    <sheet name="別紙２調査書（列状）" sheetId="46" r:id="rId2"/>
    <sheet name="別紙１プロット調査表（定性）" sheetId="43" r:id="rId3"/>
    <sheet name="別紙２調査書（定性）" sheetId="44" r:id="rId4"/>
    <sheet name="別紙３売払金額" sheetId="41" r:id="rId5"/>
    <sheet name="別紙４検知表" sheetId="42" r:id="rId6"/>
  </sheets>
  <externalReferences>
    <externalReference r:id="rId7"/>
  </externalReferences>
  <definedNames>
    <definedName name="_xlnm.Print_Area" localSheetId="2">'別紙１プロット調査表（定性）'!$A$1:$J$59</definedName>
    <definedName name="_xlnm.Print_Area" localSheetId="0">'別紙１プロット調査表（列状）'!$A$1:$J$61</definedName>
    <definedName name="_xlnm.Print_Area" localSheetId="3">'別紙２調査書（定性）'!$A$1:$L$38</definedName>
    <definedName name="_xlnm.Print_Area" localSheetId="1">'別紙２調査書（列状）'!$A$1:$L$42</definedName>
    <definedName name="_xlnm.Print_Area" localSheetId="4">別紙３売払金額!$A$1:$L$33</definedName>
    <definedName name="_xlnm.Print_Area" localSheetId="5">別紙４検知表!$A$1:$K$65</definedName>
    <definedName name="_xlnm.Print_Titles" localSheetId="2">'別紙１プロット調査表（定性）'!$1:$4</definedName>
    <definedName name="_xlnm.Print_Titles" localSheetId="0">'別紙１プロット調査表（列状）'!$1:$4</definedName>
  </definedNames>
  <calcPr calcId="162913"/>
</workbook>
</file>

<file path=xl/calcChain.xml><?xml version="1.0" encoding="utf-8"?>
<calcChain xmlns="http://schemas.openxmlformats.org/spreadsheetml/2006/main">
  <c r="E31" i="46"/>
  <c r="K30"/>
  <c r="E19" i="44"/>
  <c r="K29"/>
  <c r="E29"/>
  <c r="E24"/>
  <c r="E15"/>
  <c r="E17"/>
  <c r="K18"/>
  <c r="K19" s="1"/>
  <c r="G57" i="43"/>
  <c r="K9" i="46"/>
  <c r="K31" s="1"/>
  <c r="E26"/>
  <c r="E35"/>
  <c r="E33"/>
  <c r="K26"/>
  <c r="K24"/>
  <c r="I35" s="1"/>
  <c r="E24"/>
  <c r="I32" s="1"/>
  <c r="K15"/>
  <c r="K12"/>
  <c r="K11"/>
  <c r="E34" s="1"/>
  <c r="K8"/>
  <c r="K19" s="1"/>
  <c r="I60" i="45"/>
  <c r="G60"/>
  <c r="F60"/>
  <c r="E60"/>
  <c r="C60"/>
  <c r="H58"/>
  <c r="H56" s="1"/>
  <c r="E58"/>
  <c r="D58"/>
  <c r="C58"/>
  <c r="B58"/>
  <c r="B56" s="1"/>
  <c r="E19" i="46" s="1"/>
  <c r="H55" i="45"/>
  <c r="E55"/>
  <c r="E56" s="1"/>
  <c r="E20" i="46" s="1"/>
  <c r="D55" i="45"/>
  <c r="D56" s="1"/>
  <c r="E21" i="46" s="1"/>
  <c r="C55" i="45"/>
  <c r="B55"/>
  <c r="G54"/>
  <c r="F54"/>
  <c r="I54" s="1"/>
  <c r="G53"/>
  <c r="F53"/>
  <c r="I53" s="1"/>
  <c r="G52"/>
  <c r="F52"/>
  <c r="I52" s="1"/>
  <c r="G51"/>
  <c r="F51"/>
  <c r="I51" s="1"/>
  <c r="G50"/>
  <c r="F50"/>
  <c r="I50" s="1"/>
  <c r="I49"/>
  <c r="G49"/>
  <c r="F49"/>
  <c r="G48"/>
  <c r="F48"/>
  <c r="I48" s="1"/>
  <c r="G47"/>
  <c r="F47"/>
  <c r="I47" s="1"/>
  <c r="G46"/>
  <c r="F46"/>
  <c r="I46" s="1"/>
  <c r="G45"/>
  <c r="F45"/>
  <c r="I45" s="1"/>
  <c r="G44"/>
  <c r="F44"/>
  <c r="I44" s="1"/>
  <c r="G43"/>
  <c r="F43"/>
  <c r="I43" s="1"/>
  <c r="I42"/>
  <c r="G42"/>
  <c r="F42"/>
  <c r="G41"/>
  <c r="F41"/>
  <c r="I41" s="1"/>
  <c r="G40"/>
  <c r="F40"/>
  <c r="I40" s="1"/>
  <c r="G39"/>
  <c r="F39"/>
  <c r="I39" s="1"/>
  <c r="G38"/>
  <c r="F38"/>
  <c r="I38" s="1"/>
  <c r="G37"/>
  <c r="F37"/>
  <c r="I37" s="1"/>
  <c r="G36"/>
  <c r="F36"/>
  <c r="I36" s="1"/>
  <c r="G35"/>
  <c r="F35"/>
  <c r="I35" s="1"/>
  <c r="G34"/>
  <c r="F34"/>
  <c r="I34" s="1"/>
  <c r="G33"/>
  <c r="F33"/>
  <c r="I33" s="1"/>
  <c r="G32"/>
  <c r="F32"/>
  <c r="I32" s="1"/>
  <c r="G31"/>
  <c r="F31"/>
  <c r="I31" s="1"/>
  <c r="G30"/>
  <c r="F30"/>
  <c r="I30" s="1"/>
  <c r="G29"/>
  <c r="F29"/>
  <c r="I29" s="1"/>
  <c r="G28"/>
  <c r="F28"/>
  <c r="I28" s="1"/>
  <c r="G27"/>
  <c r="F27"/>
  <c r="I27" s="1"/>
  <c r="G26"/>
  <c r="F26"/>
  <c r="I26" s="1"/>
  <c r="G25"/>
  <c r="F25"/>
  <c r="I25" s="1"/>
  <c r="G24"/>
  <c r="F24"/>
  <c r="I24" s="1"/>
  <c r="G23"/>
  <c r="F23"/>
  <c r="I23" s="1"/>
  <c r="G22"/>
  <c r="F22"/>
  <c r="I22" s="1"/>
  <c r="G21"/>
  <c r="F21"/>
  <c r="I21" s="1"/>
  <c r="G20"/>
  <c r="F20"/>
  <c r="I20" s="1"/>
  <c r="G19"/>
  <c r="F19"/>
  <c r="I19" s="1"/>
  <c r="G18"/>
  <c r="F18"/>
  <c r="I18" s="1"/>
  <c r="I17"/>
  <c r="G17"/>
  <c r="F17"/>
  <c r="G16"/>
  <c r="F16"/>
  <c r="I16" s="1"/>
  <c r="G15"/>
  <c r="F15"/>
  <c r="I15" s="1"/>
  <c r="G14"/>
  <c r="F14"/>
  <c r="I14" s="1"/>
  <c r="G13"/>
  <c r="F13"/>
  <c r="I13" s="1"/>
  <c r="G12"/>
  <c r="F12"/>
  <c r="I12" s="1"/>
  <c r="G11"/>
  <c r="F11"/>
  <c r="I11" s="1"/>
  <c r="I10"/>
  <c r="G10"/>
  <c r="F10"/>
  <c r="G9"/>
  <c r="F9"/>
  <c r="I9" s="1"/>
  <c r="G8"/>
  <c r="F8"/>
  <c r="I8" s="1"/>
  <c r="G7"/>
  <c r="F7"/>
  <c r="I7" s="1"/>
  <c r="G6"/>
  <c r="F6"/>
  <c r="I6" s="1"/>
  <c r="G5"/>
  <c r="F5"/>
  <c r="G31" i="44"/>
  <c r="K24"/>
  <c r="K28" s="1"/>
  <c r="K22"/>
  <c r="I31" s="1"/>
  <c r="E22"/>
  <c r="I30" s="1"/>
  <c r="H7"/>
  <c r="K2"/>
  <c r="K1"/>
  <c r="I55" i="43"/>
  <c r="F55"/>
  <c r="C55"/>
  <c r="J55" s="1"/>
  <c r="E10" i="44" s="1"/>
  <c r="B55" i="43"/>
  <c r="E54"/>
  <c r="E57" s="1"/>
  <c r="D54"/>
  <c r="C54"/>
  <c r="C57" s="1"/>
  <c r="B54"/>
  <c r="C51"/>
  <c r="B51"/>
  <c r="E50"/>
  <c r="E52" s="1"/>
  <c r="D50"/>
  <c r="D52" s="1"/>
  <c r="C50"/>
  <c r="B50"/>
  <c r="G48"/>
  <c r="F48"/>
  <c r="I48" s="1"/>
  <c r="G47"/>
  <c r="F47"/>
  <c r="I47" s="1"/>
  <c r="G46"/>
  <c r="F46"/>
  <c r="I46" s="1"/>
  <c r="G45"/>
  <c r="F45"/>
  <c r="I45" s="1"/>
  <c r="G44"/>
  <c r="F44"/>
  <c r="I44" s="1"/>
  <c r="G43"/>
  <c r="F43"/>
  <c r="I43" s="1"/>
  <c r="G42"/>
  <c r="F42"/>
  <c r="I42" s="1"/>
  <c r="G41"/>
  <c r="F41"/>
  <c r="I41" s="1"/>
  <c r="G40"/>
  <c r="F40"/>
  <c r="I40" s="1"/>
  <c r="G39"/>
  <c r="F39"/>
  <c r="I39" s="1"/>
  <c r="G38"/>
  <c r="F38"/>
  <c r="I38" s="1"/>
  <c r="F37"/>
  <c r="I37" s="1"/>
  <c r="G36"/>
  <c r="F36"/>
  <c r="I36" s="1"/>
  <c r="G35"/>
  <c r="F35"/>
  <c r="I35" s="1"/>
  <c r="G34"/>
  <c r="F34"/>
  <c r="I34" s="1"/>
  <c r="G33"/>
  <c r="F33"/>
  <c r="I33" s="1"/>
  <c r="G32"/>
  <c r="F32"/>
  <c r="I32" s="1"/>
  <c r="G31"/>
  <c r="F31"/>
  <c r="I31" s="1"/>
  <c r="G30"/>
  <c r="F30"/>
  <c r="I30" s="1"/>
  <c r="F29"/>
  <c r="I29" s="1"/>
  <c r="F28"/>
  <c r="I28" s="1"/>
  <c r="G27"/>
  <c r="F27"/>
  <c r="I27" s="1"/>
  <c r="G26"/>
  <c r="F26"/>
  <c r="I26" s="1"/>
  <c r="G25"/>
  <c r="F25"/>
  <c r="I25" s="1"/>
  <c r="G24"/>
  <c r="F24"/>
  <c r="I24" s="1"/>
  <c r="G23"/>
  <c r="F23"/>
  <c r="I23" s="1"/>
  <c r="G22"/>
  <c r="F22"/>
  <c r="I22" s="1"/>
  <c r="G21"/>
  <c r="F21"/>
  <c r="I21" s="1"/>
  <c r="G20"/>
  <c r="F20"/>
  <c r="I20" s="1"/>
  <c r="G19"/>
  <c r="F19"/>
  <c r="I19" s="1"/>
  <c r="G18"/>
  <c r="F18"/>
  <c r="I18" s="1"/>
  <c r="G17"/>
  <c r="F17"/>
  <c r="I17" s="1"/>
  <c r="G16"/>
  <c r="F16"/>
  <c r="I16" s="1"/>
  <c r="G15"/>
  <c r="F15"/>
  <c r="I15" s="1"/>
  <c r="G14"/>
  <c r="F14"/>
  <c r="I14" s="1"/>
  <c r="G13"/>
  <c r="F13"/>
  <c r="I13" s="1"/>
  <c r="G12"/>
  <c r="F12"/>
  <c r="I12" s="1"/>
  <c r="F11"/>
  <c r="I11" s="1"/>
  <c r="G10"/>
  <c r="F10"/>
  <c r="I10" s="1"/>
  <c r="G9"/>
  <c r="F9"/>
  <c r="I9" s="1"/>
  <c r="G8"/>
  <c r="F8"/>
  <c r="I8" s="1"/>
  <c r="F7"/>
  <c r="G6"/>
  <c r="F6"/>
  <c r="I6" s="1"/>
  <c r="G5"/>
  <c r="F5"/>
  <c r="I5" s="1"/>
  <c r="D56" i="42"/>
  <c r="C55"/>
  <c r="E55" s="1"/>
  <c r="C54"/>
  <c r="E54" s="1"/>
  <c r="C53"/>
  <c r="E53" s="1"/>
  <c r="C52"/>
  <c r="E52" s="1"/>
  <c r="E51"/>
  <c r="C51"/>
  <c r="C50"/>
  <c r="E50" s="1"/>
  <c r="C49"/>
  <c r="E49" s="1"/>
  <c r="C48"/>
  <c r="E48" s="1"/>
  <c r="C47"/>
  <c r="E47" s="1"/>
  <c r="C46"/>
  <c r="E46" s="1"/>
  <c r="C45"/>
  <c r="E45" s="1"/>
  <c r="D44"/>
  <c r="E43"/>
  <c r="C43"/>
  <c r="C42"/>
  <c r="E42" s="1"/>
  <c r="C41"/>
  <c r="E41" s="1"/>
  <c r="C40"/>
  <c r="E40" s="1"/>
  <c r="D39"/>
  <c r="C38"/>
  <c r="E38" s="1"/>
  <c r="E37"/>
  <c r="C37"/>
  <c r="C36"/>
  <c r="E36" s="1"/>
  <c r="C35"/>
  <c r="E35" s="1"/>
  <c r="C34"/>
  <c r="E34" s="1"/>
  <c r="C33"/>
  <c r="E33" s="1"/>
  <c r="D30"/>
  <c r="D63" s="1"/>
  <c r="C29"/>
  <c r="E29" s="1"/>
  <c r="C28"/>
  <c r="E28" s="1"/>
  <c r="C27"/>
  <c r="E27" s="1"/>
  <c r="C26"/>
  <c r="E26" s="1"/>
  <c r="C25"/>
  <c r="E25" s="1"/>
  <c r="E24"/>
  <c r="C24"/>
  <c r="C23"/>
  <c r="E23" s="1"/>
  <c r="C22"/>
  <c r="E22" s="1"/>
  <c r="C21"/>
  <c r="E21" s="1"/>
  <c r="C20"/>
  <c r="E20" s="1"/>
  <c r="C19"/>
  <c r="E19" s="1"/>
  <c r="C18"/>
  <c r="E18" s="1"/>
  <c r="D17"/>
  <c r="D62" s="1"/>
  <c r="E16"/>
  <c r="C16"/>
  <c r="C15"/>
  <c r="E15" s="1"/>
  <c r="C14"/>
  <c r="E14" s="1"/>
  <c r="C13"/>
  <c r="E13" s="1"/>
  <c r="D12"/>
  <c r="C11"/>
  <c r="E11" s="1"/>
  <c r="E10"/>
  <c r="C10"/>
  <c r="C9"/>
  <c r="E9" s="1"/>
  <c r="C8"/>
  <c r="E8" s="1"/>
  <c r="C7"/>
  <c r="E7" s="1"/>
  <c r="C6"/>
  <c r="E6" s="1"/>
  <c r="C5"/>
  <c r="E5" s="1"/>
  <c r="I32" i="41"/>
  <c r="G27"/>
  <c r="F27"/>
  <c r="E27"/>
  <c r="F26"/>
  <c r="I25"/>
  <c r="I24"/>
  <c r="I23"/>
  <c r="I22"/>
  <c r="H21"/>
  <c r="I21" s="1"/>
  <c r="I20"/>
  <c r="L19"/>
  <c r="H19"/>
  <c r="I19" s="1"/>
  <c r="I18"/>
  <c r="L17"/>
  <c r="H17"/>
  <c r="I17" s="1"/>
  <c r="E16"/>
  <c r="L16" s="1"/>
  <c r="L15"/>
  <c r="H15"/>
  <c r="I15" s="1"/>
  <c r="G14"/>
  <c r="G26" s="1"/>
  <c r="F14"/>
  <c r="L14" s="1"/>
  <c r="L13"/>
  <c r="H13"/>
  <c r="H27" s="1"/>
  <c r="H29" s="1"/>
  <c r="F12"/>
  <c r="F36" s="1"/>
  <c r="K31" i="44" l="1"/>
  <c r="I33" s="1"/>
  <c r="E25" i="46"/>
  <c r="E30" i="42"/>
  <c r="E56"/>
  <c r="K27" i="41"/>
  <c r="K29" s="1"/>
  <c r="K32" s="1"/>
  <c r="H32" s="1"/>
  <c r="I13"/>
  <c r="I14"/>
  <c r="K14" s="1"/>
  <c r="H16"/>
  <c r="I16" s="1"/>
  <c r="L27"/>
  <c r="L29" s="1"/>
  <c r="L32" s="1"/>
  <c r="E26"/>
  <c r="D31" i="42"/>
  <c r="D57"/>
  <c r="I12" i="41"/>
  <c r="K12" s="1"/>
  <c r="K26" s="1"/>
  <c r="K28" s="1"/>
  <c r="K31" s="1"/>
  <c r="E17" i="42"/>
  <c r="E44"/>
  <c r="I33" i="46"/>
  <c r="K33" s="1"/>
  <c r="I37" s="1"/>
  <c r="B52" i="43"/>
  <c r="K9" i="44" s="1"/>
  <c r="F50" i="43"/>
  <c r="B53"/>
  <c r="K11" i="44" s="1"/>
  <c r="G54" i="43"/>
  <c r="G52" s="1"/>
  <c r="F54"/>
  <c r="F52" s="1"/>
  <c r="I51"/>
  <c r="I53" s="1"/>
  <c r="C52"/>
  <c r="K8" i="44" s="1"/>
  <c r="F51" i="43"/>
  <c r="F58" i="45"/>
  <c r="E9" i="46" s="1"/>
  <c r="J58" i="45"/>
  <c r="E8" i="46" s="1"/>
  <c r="I5" i="45"/>
  <c r="I55" s="1"/>
  <c r="E15" i="46" s="1"/>
  <c r="C56" i="45"/>
  <c r="E18" i="46" s="1"/>
  <c r="G58" i="45"/>
  <c r="G56" s="1"/>
  <c r="F56"/>
  <c r="K35" i="46"/>
  <c r="K16"/>
  <c r="K25"/>
  <c r="I34"/>
  <c r="K34" s="1"/>
  <c r="G55" i="45"/>
  <c r="E11" i="46" s="1"/>
  <c r="F55" i="45"/>
  <c r="K10" i="46"/>
  <c r="E11" i="44"/>
  <c r="K15" s="1"/>
  <c r="F57" i="43"/>
  <c r="I7"/>
  <c r="I50" s="1"/>
  <c r="G50"/>
  <c r="J54"/>
  <c r="E8" i="44" s="1"/>
  <c r="C58" i="43"/>
  <c r="E9" i="44"/>
  <c r="C53" i="43"/>
  <c r="K10" i="44" s="1"/>
  <c r="E39" i="42"/>
  <c r="E12"/>
  <c r="D61"/>
  <c r="D64" s="1"/>
  <c r="L12" i="41"/>
  <c r="L26" s="1"/>
  <c r="L28" s="1"/>
  <c r="L31" s="1"/>
  <c r="E62" i="42" l="1"/>
  <c r="D59"/>
  <c r="I26" i="41"/>
  <c r="I28" s="1"/>
  <c r="I31" s="1"/>
  <c r="E57" i="42"/>
  <c r="E63"/>
  <c r="I54" i="43"/>
  <c r="I52" s="1"/>
  <c r="H58"/>
  <c r="K16" i="44"/>
  <c r="G30" s="1"/>
  <c r="K30" s="1"/>
  <c r="F53" i="43"/>
  <c r="F58"/>
  <c r="I58"/>
  <c r="E10" i="46"/>
  <c r="E12" s="1"/>
  <c r="I58" i="45"/>
  <c r="I56" s="1"/>
  <c r="E13" i="46"/>
  <c r="H60" i="45"/>
  <c r="E17" i="46" s="1"/>
  <c r="I36" s="1"/>
  <c r="K18"/>
  <c r="E30" s="1"/>
  <c r="E16"/>
  <c r="E14"/>
  <c r="E27" s="1"/>
  <c r="E13" i="44"/>
  <c r="E14" s="1"/>
  <c r="I57" i="43"/>
  <c r="H57"/>
  <c r="E12" i="44"/>
  <c r="K13"/>
  <c r="E18"/>
  <c r="E31" i="42"/>
  <c r="E59" s="1"/>
  <c r="E61"/>
  <c r="E64" s="1"/>
  <c r="H31" i="41"/>
  <c r="E16" i="44" l="1"/>
  <c r="I32"/>
  <c r="K27" i="46"/>
  <c r="G37" s="1"/>
  <c r="K17"/>
  <c r="E32" s="1"/>
  <c r="K32" s="1"/>
  <c r="G36" s="1"/>
  <c r="K36" s="1"/>
  <c r="K23" i="44"/>
  <c r="K25" s="1"/>
  <c r="G33" s="1"/>
  <c r="E23"/>
  <c r="E28" l="1"/>
  <c r="E25"/>
  <c r="G32" s="1"/>
  <c r="K32" s="1"/>
</calcChain>
</file>

<file path=xl/comments1.xml><?xml version="1.0" encoding="utf-8"?>
<comments xmlns="http://schemas.openxmlformats.org/spreadsheetml/2006/main">
  <authors>
    <author>bunshurin</author>
  </authors>
  <commentList>
    <comment ref="A3" authorId="0">
      <text>
        <r>
          <rPr>
            <sz val="9"/>
            <color indexed="81"/>
            <rFont val="ＭＳ Ｐゴシック"/>
            <family val="3"/>
            <charset val="128"/>
          </rPr>
          <t>プロット番号</t>
        </r>
      </text>
    </comment>
  </commentList>
</comments>
</file>

<file path=xl/comments2.xml><?xml version="1.0" encoding="utf-8"?>
<comments xmlns="http://schemas.openxmlformats.org/spreadsheetml/2006/main">
  <authors>
    <author>bunshurin</author>
  </authors>
  <commentList>
    <comment ref="K2" authorId="0">
      <text>
        <r>
          <rPr>
            <sz val="9"/>
            <color indexed="81"/>
            <rFont val="ＭＳ Ｐゴシック"/>
            <family val="3"/>
            <charset val="128"/>
          </rPr>
          <t>プロット番号</t>
        </r>
      </text>
    </comment>
    <comment ref="G3" authorId="0">
      <text>
        <r>
          <rPr>
            <b/>
            <sz val="9"/>
            <color indexed="81"/>
            <rFont val="ＭＳ Ｐゴシック"/>
            <family val="3"/>
            <charset val="128"/>
          </rPr>
          <t>補助金申請することになる開設延長。
右の斜面傾斜ごとの延長とは、必ず
しもイコールにはならない。</t>
        </r>
      </text>
    </comment>
    <comment ref="H3" authorId="0">
      <text>
        <r>
          <rPr>
            <b/>
            <sz val="9"/>
            <color indexed="81"/>
            <rFont val="ＭＳ Ｐゴシック"/>
            <family val="3"/>
            <charset val="128"/>
          </rPr>
          <t>ここの延長はあくまでも「2．森林作業道」の計算を
するために必要な数字です。
造林地外や作業道の開設時にスギを伐らない場合
には、その部分の延長はここには入力しない。</t>
        </r>
      </text>
    </comment>
    <comment ref="I3" authorId="0">
      <text>
        <r>
          <rPr>
            <b/>
            <sz val="9"/>
            <color indexed="81"/>
            <rFont val="ＭＳ Ｐゴシック"/>
            <family val="3"/>
            <charset val="128"/>
          </rPr>
          <t>ここの延長はあくまでも「2．森林作業道」の計算を
するために必要な数字です。
造林地外や作業道の開設時にスギを伐らない場合
には、その部分の延長はここには入力しない。</t>
        </r>
      </text>
    </comment>
    <comment ref="K3" authorId="0">
      <text>
        <r>
          <rPr>
            <b/>
            <sz val="9"/>
            <color indexed="81"/>
            <rFont val="ＭＳ Ｐゴシック"/>
            <family val="3"/>
            <charset val="128"/>
          </rPr>
          <t>ここの延長はあくまでも「2．森林作業道」の計算を
するために必要な数字です。
造林地外や作業道の開設時にスギを伐らない場合
には、その部分の延長はここには入力しない。</t>
        </r>
      </text>
    </comment>
    <comment ref="G4" authorId="0">
      <text>
        <r>
          <rPr>
            <b/>
            <sz val="9"/>
            <color indexed="81"/>
            <rFont val="ＭＳ Ｐゴシック"/>
            <family val="3"/>
            <charset val="128"/>
          </rPr>
          <t>補助金申請することになる開設延長。
右の斜面傾斜ごとの延長とは、必ず
しもイコールにはならない。</t>
        </r>
      </text>
    </comment>
    <comment ref="H4" authorId="0">
      <text>
        <r>
          <rPr>
            <b/>
            <sz val="9"/>
            <color indexed="81"/>
            <rFont val="ＭＳ Ｐゴシック"/>
            <family val="3"/>
            <charset val="128"/>
          </rPr>
          <t>ここの延長はあくまでも「2．森林作業道」の計算を
するために必要な数字です。
造林地外や作業道の開設時にスギを伐らない場合
には、その部分の延長はここには入力しない。</t>
        </r>
      </text>
    </comment>
    <comment ref="I4" authorId="0">
      <text>
        <r>
          <rPr>
            <b/>
            <sz val="9"/>
            <color indexed="81"/>
            <rFont val="ＭＳ Ｐゴシック"/>
            <family val="3"/>
            <charset val="128"/>
          </rPr>
          <t>ここの延長はあくまでも「2．森林作業道」の計算を
するために必要な数字です。
造林地外や作業道の開設時にスギを伐らない場合
には、その部分の延長はここには入力しない。</t>
        </r>
      </text>
    </comment>
    <comment ref="K4" authorId="0">
      <text>
        <r>
          <rPr>
            <b/>
            <sz val="9"/>
            <color indexed="81"/>
            <rFont val="ＭＳ Ｐゴシック"/>
            <family val="3"/>
            <charset val="128"/>
          </rPr>
          <t>ここの延長はあくまでも「2．森林作業道」の計算を
するために必要な数字です。
造林地外や作業道の開設時にスギを伐らない場合
には、その部分の延長はここには入力しない。</t>
        </r>
      </text>
    </comment>
    <comment ref="G5" authorId="0">
      <text>
        <r>
          <rPr>
            <b/>
            <sz val="9"/>
            <color indexed="81"/>
            <rFont val="ＭＳ Ｐゴシック"/>
            <family val="3"/>
            <charset val="128"/>
          </rPr>
          <t>補助金申請することになる開設延長。
右の斜面傾斜ごとの延長とは、必ず
しもイコールにはならない。</t>
        </r>
      </text>
    </comment>
    <comment ref="H5" authorId="0">
      <text>
        <r>
          <rPr>
            <b/>
            <sz val="9"/>
            <color indexed="81"/>
            <rFont val="ＭＳ Ｐゴシック"/>
            <family val="3"/>
            <charset val="128"/>
          </rPr>
          <t>ここの延長はあくまでも「2．森林作業道」の計算を
するために必要な数字です。
造林地外や作業道の開設時にスギを伐らない場合
には、その部分の延長はここには入力しない。</t>
        </r>
      </text>
    </comment>
    <comment ref="I5" authorId="0">
      <text>
        <r>
          <rPr>
            <b/>
            <sz val="9"/>
            <color indexed="81"/>
            <rFont val="ＭＳ Ｐゴシック"/>
            <family val="3"/>
            <charset val="128"/>
          </rPr>
          <t>ここの延長はあくまでも「2．森林作業道」の計算を
するために必要な数字です。
造林地外や作業道の開設時にスギを伐らない場合
には、その部分の延長はここには入力しない。</t>
        </r>
      </text>
    </comment>
    <comment ref="K5" authorId="0">
      <text>
        <r>
          <rPr>
            <b/>
            <sz val="9"/>
            <color indexed="81"/>
            <rFont val="ＭＳ Ｐゴシック"/>
            <family val="3"/>
            <charset val="128"/>
          </rPr>
          <t>ここの延長はあくまでも「2．森林作業道」の計算を
するために必要な数字です。
造林地外や作業道の開設時にスギを伐らない場合
には、その部分の延長はここには入力しない。</t>
        </r>
      </text>
    </comment>
    <comment ref="K37" authorId="0">
      <text>
        <r>
          <rPr>
            <b/>
            <sz val="9"/>
            <color indexed="81"/>
            <rFont val="ＭＳ Ｐゴシック"/>
            <family val="3"/>
            <charset val="128"/>
          </rPr>
          <t>売り払い材積の実績数量を入力する。</t>
        </r>
      </text>
    </comment>
    <comment ref="C41" authorId="0">
      <text>
        <r>
          <rPr>
            <b/>
            <sz val="9"/>
            <color indexed="81"/>
            <rFont val="ＭＳ Ｐゴシック"/>
            <family val="3"/>
            <charset val="128"/>
          </rPr>
          <t>直接入力</t>
        </r>
      </text>
    </comment>
    <comment ref="I41" authorId="0">
      <text>
        <r>
          <rPr>
            <b/>
            <sz val="9"/>
            <color indexed="81"/>
            <rFont val="ＭＳ Ｐゴシック"/>
            <family val="3"/>
            <charset val="128"/>
          </rPr>
          <t>直接入力</t>
        </r>
      </text>
    </comment>
    <comment ref="C42" authorId="0">
      <text>
        <r>
          <rPr>
            <b/>
            <sz val="9"/>
            <color indexed="81"/>
            <rFont val="ＭＳ Ｐゴシック"/>
            <family val="3"/>
            <charset val="128"/>
          </rPr>
          <t>直接入力</t>
        </r>
      </text>
    </comment>
    <comment ref="I42" authorId="0">
      <text>
        <r>
          <rPr>
            <b/>
            <sz val="9"/>
            <color indexed="81"/>
            <rFont val="ＭＳ Ｐゴシック"/>
            <family val="3"/>
            <charset val="128"/>
          </rPr>
          <t>直接入力</t>
        </r>
      </text>
    </comment>
  </commentList>
</comments>
</file>

<file path=xl/comments3.xml><?xml version="1.0" encoding="utf-8"?>
<comments xmlns="http://schemas.openxmlformats.org/spreadsheetml/2006/main">
  <authors>
    <author>bunshurin</author>
  </authors>
  <commentList>
    <comment ref="J3" authorId="0">
      <text>
        <r>
          <rPr>
            <sz val="12"/>
            <color indexed="81"/>
            <rFont val="ＭＳ Ｐゴシック"/>
            <family val="3"/>
            <charset val="128"/>
          </rPr>
          <t>　プロット内で伐木する対象の木を事前に決め、備考欄に「伐木」と記載する。
　備考欄に文字が入力されると、文字が入力されたセルの数を数える数式となっている。「伐木」と入力されたセルの横の行に記載されている数字が、定性間伐の対象として集計される。</t>
        </r>
      </text>
    </comment>
  </commentList>
</comments>
</file>

<file path=xl/comments4.xml><?xml version="1.0" encoding="utf-8"?>
<comments xmlns="http://schemas.openxmlformats.org/spreadsheetml/2006/main">
  <authors>
    <author>bunshurin</author>
  </authors>
  <commentList>
    <comment ref="G3" authorId="0">
      <text>
        <r>
          <rPr>
            <b/>
            <sz val="9"/>
            <color indexed="81"/>
            <rFont val="ＭＳ Ｐゴシック"/>
            <family val="3"/>
            <charset val="128"/>
          </rPr>
          <t>補助金申請することになる開設延長。
右の斜面傾斜ごとの延長とは、必ず
しもイコールにはならない。</t>
        </r>
      </text>
    </comment>
    <comment ref="H3" authorId="0">
      <text>
        <r>
          <rPr>
            <b/>
            <sz val="9"/>
            <color indexed="81"/>
            <rFont val="ＭＳ Ｐゴシック"/>
            <family val="3"/>
            <charset val="128"/>
          </rPr>
          <t>ここの延長はあくまでも「2．森林作業道」の計算を
するために必要な数字です。
造林地外や作業道の開設時にスギを伐らない場合
には、その部分の延長はここには入力しない。</t>
        </r>
      </text>
    </comment>
    <comment ref="I3" authorId="0">
      <text>
        <r>
          <rPr>
            <b/>
            <sz val="9"/>
            <color indexed="81"/>
            <rFont val="ＭＳ Ｐゴシック"/>
            <family val="3"/>
            <charset val="128"/>
          </rPr>
          <t>ここの延長はあくまでも「2．森林作業道」の計算を
するために必要な数字です。
造林地外や作業道の開設時にスギを伐らない場合
には、その部分の延長はここには入力しない。</t>
        </r>
      </text>
    </comment>
    <comment ref="K3" authorId="0">
      <text>
        <r>
          <rPr>
            <b/>
            <sz val="9"/>
            <color indexed="81"/>
            <rFont val="ＭＳ Ｐゴシック"/>
            <family val="3"/>
            <charset val="128"/>
          </rPr>
          <t>ここの延長はあくまでも「2．森林作業道」の計算を
するために必要な数字です。
造林地外や作業道の開設時にスギを伐らない場合
には、その部分の延長はここには入力しない。</t>
        </r>
      </text>
    </comment>
    <comment ref="G4" authorId="0">
      <text>
        <r>
          <rPr>
            <b/>
            <sz val="9"/>
            <color indexed="81"/>
            <rFont val="ＭＳ Ｐゴシック"/>
            <family val="3"/>
            <charset val="128"/>
          </rPr>
          <t>補助金申請することになる開設延長。
右の斜面傾斜ごとの延長とは、必ず
しもイコールにはならない。</t>
        </r>
      </text>
    </comment>
    <comment ref="H4" authorId="0">
      <text>
        <r>
          <rPr>
            <b/>
            <sz val="9"/>
            <color indexed="81"/>
            <rFont val="ＭＳ Ｐゴシック"/>
            <family val="3"/>
            <charset val="128"/>
          </rPr>
          <t>ここの延長はあくまでも「2．森林作業道」の計算を
するために必要な数字です。
造林地外や作業道の開設時にスギを伐らない場合
には、その部分の延長はここには入力しない。</t>
        </r>
      </text>
    </comment>
    <comment ref="I4" authorId="0">
      <text>
        <r>
          <rPr>
            <b/>
            <sz val="9"/>
            <color indexed="81"/>
            <rFont val="ＭＳ Ｐゴシック"/>
            <family val="3"/>
            <charset val="128"/>
          </rPr>
          <t>ここの延長はあくまでも「2．森林作業道」の計算を
するために必要な数字です。
造林地外や作業道の開設時にスギを伐らない場合
には、その部分の延長はここには入力しない。</t>
        </r>
      </text>
    </comment>
    <comment ref="K4" authorId="0">
      <text>
        <r>
          <rPr>
            <b/>
            <sz val="9"/>
            <color indexed="81"/>
            <rFont val="ＭＳ Ｐゴシック"/>
            <family val="3"/>
            <charset val="128"/>
          </rPr>
          <t>ここの延長はあくまでも「2．森林作業道」の計算を
するために必要な数字です。
造林地外や作業道の開設時にスギを伐らない場合
には、その部分の延長はここには入力しない。</t>
        </r>
      </text>
    </comment>
    <comment ref="G5" authorId="0">
      <text>
        <r>
          <rPr>
            <b/>
            <sz val="9"/>
            <color indexed="81"/>
            <rFont val="ＭＳ Ｐゴシック"/>
            <family val="3"/>
            <charset val="128"/>
          </rPr>
          <t>補助金申請することになる開設延長。
右の斜面傾斜ごとの延長とは、必ず
しもイコールにはならない。</t>
        </r>
      </text>
    </comment>
    <comment ref="H5" authorId="0">
      <text>
        <r>
          <rPr>
            <b/>
            <sz val="9"/>
            <color indexed="81"/>
            <rFont val="ＭＳ Ｐゴシック"/>
            <family val="3"/>
            <charset val="128"/>
          </rPr>
          <t>ここの延長はあくまでも「2．森林作業道」の計算を
するために必要な数字です。
造林地外や作業道の開設時にスギを伐らない場合
には、その部分の延長はここには入力しない。</t>
        </r>
      </text>
    </comment>
    <comment ref="I5" authorId="0">
      <text>
        <r>
          <rPr>
            <b/>
            <sz val="9"/>
            <color indexed="81"/>
            <rFont val="ＭＳ Ｐゴシック"/>
            <family val="3"/>
            <charset val="128"/>
          </rPr>
          <t>ここの延長はあくまでも「2．森林作業道」の計算を
するために必要な数字です。
造林地外や作業道の開設時にスギを伐らない場合
には、その部分の延長はここには入力しない。</t>
        </r>
      </text>
    </comment>
    <comment ref="K5" authorId="0">
      <text>
        <r>
          <rPr>
            <b/>
            <sz val="9"/>
            <color indexed="81"/>
            <rFont val="ＭＳ Ｐゴシック"/>
            <family val="3"/>
            <charset val="128"/>
          </rPr>
          <t>ここの延長はあくまでも「2．森林作業道」の計算を
するために必要な数字です。
造林地外や作業道の開設時にスギを伐らない場合
には、その部分の延長はここには入力しない。</t>
        </r>
      </text>
    </comment>
    <comment ref="I30" authorId="0">
      <text>
        <r>
          <rPr>
            <sz val="9"/>
            <color indexed="81"/>
            <rFont val="ＭＳ Ｐゴシック"/>
            <family val="3"/>
            <charset val="128"/>
          </rPr>
          <t>発注面積から森林作業道
開設面積を引いた面積</t>
        </r>
      </text>
    </comment>
    <comment ref="K36" authorId="0">
      <text>
        <r>
          <rPr>
            <b/>
            <sz val="9"/>
            <color indexed="81"/>
            <rFont val="ＭＳ Ｐゴシック"/>
            <family val="3"/>
            <charset val="128"/>
          </rPr>
          <t>定性でもウインチ集材を使っても良いが、
一部でしか使わないようであれば設計では
見ない。</t>
        </r>
      </text>
    </comment>
    <comment ref="C37" authorId="0">
      <text>
        <r>
          <rPr>
            <b/>
            <sz val="9"/>
            <color indexed="81"/>
            <rFont val="ＭＳ Ｐゴシック"/>
            <family val="3"/>
            <charset val="128"/>
          </rPr>
          <t>直接入力</t>
        </r>
      </text>
    </comment>
    <comment ref="I37" authorId="0">
      <text>
        <r>
          <rPr>
            <b/>
            <sz val="9"/>
            <color indexed="81"/>
            <rFont val="ＭＳ Ｐゴシック"/>
            <family val="3"/>
            <charset val="128"/>
          </rPr>
          <t>直接入力</t>
        </r>
      </text>
    </comment>
    <comment ref="C38" authorId="0">
      <text>
        <r>
          <rPr>
            <b/>
            <sz val="9"/>
            <color indexed="81"/>
            <rFont val="ＭＳ Ｐゴシック"/>
            <family val="3"/>
            <charset val="128"/>
          </rPr>
          <t>直接入力</t>
        </r>
      </text>
    </comment>
    <comment ref="I38" authorId="0">
      <text>
        <r>
          <rPr>
            <b/>
            <sz val="9"/>
            <color indexed="81"/>
            <rFont val="ＭＳ Ｐゴシック"/>
            <family val="3"/>
            <charset val="128"/>
          </rPr>
          <t>直接入力</t>
        </r>
      </text>
    </comment>
  </commentList>
</comments>
</file>

<file path=xl/comments5.xml><?xml version="1.0" encoding="utf-8"?>
<comments xmlns="http://schemas.openxmlformats.org/spreadsheetml/2006/main">
  <authors>
    <author>bunshurin</author>
  </authors>
  <commentList>
    <comment ref="G9" authorId="0">
      <text>
        <r>
          <rPr>
            <sz val="9"/>
            <color indexed="81"/>
            <rFont val="ＭＳ Ｐゴシック"/>
            <family val="3"/>
            <charset val="128"/>
          </rPr>
          <t>m3/1.25でトン換算</t>
        </r>
      </text>
    </comment>
    <comment ref="I9" authorId="0">
      <text>
        <r>
          <rPr>
            <sz val="9"/>
            <color indexed="81"/>
            <rFont val="ＭＳ Ｐゴシック"/>
            <family val="3"/>
            <charset val="128"/>
          </rPr>
          <t>工場着単価がトンあたりであれば、
トン換算した数字に工場着単価を
かけて算出する。</t>
        </r>
      </text>
    </comment>
  </commentList>
</comments>
</file>

<file path=xl/sharedStrings.xml><?xml version="1.0" encoding="utf-8"?>
<sst xmlns="http://schemas.openxmlformats.org/spreadsheetml/2006/main" count="434" uniqueCount="246">
  <si>
    <t>ha</t>
  </si>
  <si>
    <t>樹 高</t>
  </si>
  <si>
    <t>プロット本数</t>
  </si>
  <si>
    <t>本</t>
  </si>
  <si>
    <t>％</t>
  </si>
  <si>
    <t>ｍ</t>
  </si>
  <si>
    <t>団 地 名</t>
  </si>
  <si>
    <t>調査面積</t>
  </si>
  <si>
    <t>平均根曲高</t>
  </si>
  <si>
    <t>形 上 級</t>
  </si>
  <si>
    <t>調査年月日</t>
  </si>
  <si>
    <t>調査者氏名</t>
  </si>
  <si>
    <t>m</t>
  </si>
  <si>
    <t>健全木</t>
  </si>
  <si>
    <t>不良木</t>
  </si>
  <si>
    <t>番 号</t>
  </si>
  <si>
    <t>直 径</t>
  </si>
  <si>
    <t>健全木材積</t>
  </si>
  <si>
    <t>不良木材積</t>
  </si>
  <si>
    <t>利用率</t>
  </si>
  <si>
    <t>利用材積</t>
  </si>
  <si>
    <t>備考</t>
  </si>
  <si>
    <t>計</t>
  </si>
  <si>
    <t>プロット平均</t>
  </si>
  <si>
    <t>総 本 数</t>
  </si>
  <si>
    <t>1ha当り</t>
  </si>
  <si>
    <t>団地</t>
    <rPh sb="0" eb="2">
      <t>ダンチ</t>
    </rPh>
    <phoneticPr fontId="15"/>
  </si>
  <si>
    <t>～</t>
  </si>
  <si>
    <t>（ｐ：プロット面積</t>
  </si>
  <si>
    <t>ha） 小数点以下４位まで</t>
  </si>
  <si>
    <t>m3</t>
  </si>
  <si>
    <t xml:space="preserve"> e   同単木材積 （小数点4位切捨)</t>
  </si>
  <si>
    <t xml:space="preserve"> Ｂ 1ha当り健全木本数</t>
  </si>
  <si>
    <t xml:space="preserve"> g   同単木材積 （小数点4位切捨)</t>
  </si>
  <si>
    <t xml:space="preserve"> Ｃ 1ha当り不良木本数</t>
  </si>
  <si>
    <t xml:space="preserve"> Ｄ 1ha当り不良木材積</t>
  </si>
  <si>
    <t xml:space="preserve"> Ｅ 1ha当り健全木材積</t>
  </si>
  <si>
    <t xml:space="preserve"> j 利用率（点2位四捨五入）ｈ/ｆ</t>
  </si>
  <si>
    <t>cm</t>
  </si>
  <si>
    <t xml:space="preserve"> Ｈ 列状間伐間隔 </t>
  </si>
  <si>
    <t>当  初</t>
  </si>
  <si>
    <t>ha ＝</t>
  </si>
  <si>
    <t>実  績</t>
  </si>
  <si>
    <t>集材距離： 当初</t>
    <rPh sb="6" eb="8">
      <t>トウショ</t>
    </rPh>
    <phoneticPr fontId="15"/>
  </si>
  <si>
    <t>フォワーダ搬出距離：当初</t>
    <rPh sb="10" eb="12">
      <t>トウショ</t>
    </rPh>
    <phoneticPr fontId="15"/>
  </si>
  <si>
    <t>フォワーダ搬出距離：実績</t>
    <rPh sb="10" eb="12">
      <t>ジッセキ</t>
    </rPh>
    <phoneticPr fontId="15"/>
  </si>
  <si>
    <t>間隔</t>
    <rPh sb="0" eb="2">
      <t>カンカク</t>
    </rPh>
    <phoneticPr fontId="15"/>
  </si>
  <si>
    <t>2,500本植え</t>
    <rPh sb="5" eb="6">
      <t>ホン</t>
    </rPh>
    <rPh sb="6" eb="7">
      <t>ウ</t>
    </rPh>
    <phoneticPr fontId="15"/>
  </si>
  <si>
    <t>3,000本植え</t>
    <rPh sb="5" eb="6">
      <t>ホン</t>
    </rPh>
    <rPh sb="6" eb="7">
      <t>ウ</t>
    </rPh>
    <phoneticPr fontId="15"/>
  </si>
  <si>
    <t>手数料（円）</t>
    <rPh sb="0" eb="3">
      <t>テスウリョウ</t>
    </rPh>
    <rPh sb="4" eb="5">
      <t>エン</t>
    </rPh>
    <phoneticPr fontId="18"/>
  </si>
  <si>
    <t xml:space="preserve"> M　森林作業道開設面積</t>
    <rPh sb="3" eb="5">
      <t>シンリン</t>
    </rPh>
    <rPh sb="5" eb="7">
      <t>サギョウ</t>
    </rPh>
    <rPh sb="7" eb="8">
      <t>ドウ</t>
    </rPh>
    <rPh sb="8" eb="10">
      <t>カイセツ</t>
    </rPh>
    <rPh sb="10" eb="12">
      <t>メンセキ</t>
    </rPh>
    <phoneticPr fontId="18"/>
  </si>
  <si>
    <t>車種</t>
    <rPh sb="0" eb="2">
      <t>シャシュ</t>
    </rPh>
    <phoneticPr fontId="18"/>
  </si>
  <si>
    <t>販売先</t>
    <rPh sb="0" eb="2">
      <t>ハンバイ</t>
    </rPh>
    <rPh sb="2" eb="3">
      <t>サキ</t>
    </rPh>
    <phoneticPr fontId="18"/>
  </si>
  <si>
    <t>販売手数料</t>
    <rPh sb="0" eb="2">
      <t>ハンバイ</t>
    </rPh>
    <rPh sb="2" eb="5">
      <t>テスウリョウ</t>
    </rPh>
    <phoneticPr fontId="18"/>
  </si>
  <si>
    <t xml:space="preserve"> Ｇ 間伐率</t>
    <phoneticPr fontId="18"/>
  </si>
  <si>
    <t>(　山土場～</t>
    <rPh sb="2" eb="3">
      <t>ヤマ</t>
    </rPh>
    <rPh sb="3" eb="5">
      <t>ドバ</t>
    </rPh>
    <phoneticPr fontId="18"/>
  </si>
  <si>
    <t>t　換算</t>
    <rPh sb="2" eb="4">
      <t>カンサン</t>
    </rPh>
    <phoneticPr fontId="18"/>
  </si>
  <si>
    <t>工場
着単価 (円)</t>
    <rPh sb="8" eb="9">
      <t>エン</t>
    </rPh>
    <phoneticPr fontId="18"/>
  </si>
  <si>
    <t>販売
金額
 (円)</t>
    <rPh sb="0" eb="2">
      <t>ハンバイ</t>
    </rPh>
    <rPh sb="3" eb="5">
      <t>キンガク</t>
    </rPh>
    <rPh sb="8" eb="9">
      <t>エン</t>
    </rPh>
    <phoneticPr fontId="18"/>
  </si>
  <si>
    <t>運搬費
（円）</t>
    <rPh sb="0" eb="2">
      <t>ウンパン</t>
    </rPh>
    <rPh sb="2" eb="3">
      <t>ヒ</t>
    </rPh>
    <rPh sb="5" eb="6">
      <t>エン</t>
    </rPh>
    <phoneticPr fontId="18"/>
  </si>
  <si>
    <t>合計</t>
    <rPh sb="0" eb="2">
      <t>ゴウケイ</t>
    </rPh>
    <phoneticPr fontId="18"/>
  </si>
  <si>
    <t>消費税価格</t>
    <rPh sb="0" eb="3">
      <t>ショウヒゼイ</t>
    </rPh>
    <rPh sb="3" eb="5">
      <t>カカク</t>
    </rPh>
    <phoneticPr fontId="18"/>
  </si>
  <si>
    <t>消費税</t>
    <rPh sb="0" eb="3">
      <t>ショウヒゼイ</t>
    </rPh>
    <phoneticPr fontId="18"/>
  </si>
  <si>
    <t>売払精算金額（円）</t>
    <rPh sb="0" eb="2">
      <t>ウリハラ</t>
    </rPh>
    <rPh sb="2" eb="4">
      <t>セイサン</t>
    </rPh>
    <rPh sb="4" eb="6">
      <t>キンガク</t>
    </rPh>
    <rPh sb="7" eb="8">
      <t>エン</t>
    </rPh>
    <phoneticPr fontId="18"/>
  </si>
  <si>
    <t>販売金額 (円)</t>
    <rPh sb="0" eb="2">
      <t>ハンバイ</t>
    </rPh>
    <rPh sb="2" eb="4">
      <t>キンガク</t>
    </rPh>
    <rPh sb="6" eb="7">
      <t>エン</t>
    </rPh>
    <phoneticPr fontId="18"/>
  </si>
  <si>
    <t>運搬費（円）</t>
    <rPh sb="0" eb="2">
      <t>ウンパン</t>
    </rPh>
    <rPh sb="2" eb="3">
      <t>ヒ</t>
    </rPh>
    <rPh sb="4" eb="5">
      <t>エン</t>
    </rPh>
    <phoneticPr fontId="18"/>
  </si>
  <si>
    <t>長さ</t>
  </si>
  <si>
    <t>末口計</t>
  </si>
  <si>
    <t>材積</t>
  </si>
  <si>
    <t>(m)</t>
  </si>
  <si>
    <t>(cm)</t>
  </si>
  <si>
    <t>合計</t>
  </si>
  <si>
    <t>径級別内訳</t>
  </si>
  <si>
    <t xml:space="preserve"> M’　森林作業道開設変更面積</t>
    <rPh sb="4" eb="6">
      <t>シンリン</t>
    </rPh>
    <rPh sb="6" eb="8">
      <t>サギョウ</t>
    </rPh>
    <rPh sb="8" eb="9">
      <t>ドウ</t>
    </rPh>
    <rPh sb="9" eb="11">
      <t>カイセツ</t>
    </rPh>
    <rPh sb="11" eb="13">
      <t>ヘンコウ</t>
    </rPh>
    <rPh sb="13" eb="15">
      <t>メンセキ</t>
    </rPh>
    <phoneticPr fontId="18"/>
  </si>
  <si>
    <t>本</t>
    <rPh sb="0" eb="1">
      <t>ホン</t>
    </rPh>
    <phoneticPr fontId="18"/>
  </si>
  <si>
    <t>1．売払金額（山土場売払）</t>
    <phoneticPr fontId="18"/>
  </si>
  <si>
    <t>運搬距離</t>
    <rPh sb="0" eb="2">
      <t>ウンパン</t>
    </rPh>
    <rPh sb="2" eb="4">
      <t>キョリ</t>
    </rPh>
    <phoneticPr fontId="18"/>
  </si>
  <si>
    <t>m3 ( t ) 当り単価</t>
    <rPh sb="9" eb="10">
      <t>アタ</t>
    </rPh>
    <rPh sb="11" eb="13">
      <t>タンカ</t>
    </rPh>
    <phoneticPr fontId="18"/>
  </si>
  <si>
    <t>t トラック</t>
    <phoneticPr fontId="18"/>
  </si>
  <si>
    <t>)</t>
    <phoneticPr fontId="18"/>
  </si>
  <si>
    <t>用　途</t>
    <rPh sb="0" eb="1">
      <t>ヨウ</t>
    </rPh>
    <rPh sb="2" eb="3">
      <t>ト</t>
    </rPh>
    <phoneticPr fontId="18"/>
  </si>
  <si>
    <t>規　格</t>
    <rPh sb="0" eb="1">
      <t>キ</t>
    </rPh>
    <rPh sb="2" eb="3">
      <t>カク</t>
    </rPh>
    <phoneticPr fontId="18"/>
  </si>
  <si>
    <t>見込み
出材率
 (%)</t>
    <phoneticPr fontId="18"/>
  </si>
  <si>
    <t>利用材積
 (m3)</t>
    <phoneticPr fontId="18"/>
  </si>
  <si>
    <t>販売
手数料（円）</t>
    <rPh sb="0" eb="2">
      <t>ハンバイ</t>
    </rPh>
    <rPh sb="3" eb="6">
      <t>テスウリョウ</t>
    </rPh>
    <rPh sb="7" eb="8">
      <t>エン</t>
    </rPh>
    <phoneticPr fontId="18"/>
  </si>
  <si>
    <t>間伐検知表</t>
    <phoneticPr fontId="18"/>
  </si>
  <si>
    <t>団地</t>
    <rPh sb="0" eb="2">
      <t>ダンチ</t>
    </rPh>
    <phoneticPr fontId="18"/>
  </si>
  <si>
    <t>検知日</t>
    <rPh sb="0" eb="1">
      <t>ケン</t>
    </rPh>
    <rPh sb="1" eb="2">
      <t>チ</t>
    </rPh>
    <rPh sb="2" eb="3">
      <t>ビ</t>
    </rPh>
    <phoneticPr fontId="18"/>
  </si>
  <si>
    <t>単材積</t>
    <rPh sb="0" eb="1">
      <t>タン</t>
    </rPh>
    <phoneticPr fontId="18"/>
  </si>
  <si>
    <t>本数</t>
    <rPh sb="0" eb="2">
      <t>ホンスウ</t>
    </rPh>
    <phoneticPr fontId="18"/>
  </si>
  <si>
    <t>小計</t>
  </si>
  <si>
    <t>8cm未満</t>
  </si>
  <si>
    <t>9-12cm未満</t>
  </si>
  <si>
    <t>13cm以上</t>
  </si>
  <si>
    <t>全プロット</t>
    <rPh sb="0" eb="1">
      <t>ゼン</t>
    </rPh>
    <phoneticPr fontId="18"/>
  </si>
  <si>
    <t>伐木計</t>
    <rPh sb="0" eb="2">
      <t>バツボク</t>
    </rPh>
    <rPh sb="2" eb="3">
      <t>ケイ</t>
    </rPh>
    <phoneticPr fontId="18"/>
  </si>
  <si>
    <t>プロット伐木平均</t>
    <rPh sb="4" eb="6">
      <t>バツボク</t>
    </rPh>
    <rPh sb="6" eb="8">
      <t>ヘイキン</t>
    </rPh>
    <phoneticPr fontId="18"/>
  </si>
  <si>
    <t>プロット伐木本数</t>
    <rPh sb="4" eb="6">
      <t>バツボク</t>
    </rPh>
    <rPh sb="6" eb="8">
      <t>ホンスウ</t>
    </rPh>
    <phoneticPr fontId="18"/>
  </si>
  <si>
    <t>1ha当り伐木</t>
    <rPh sb="3" eb="4">
      <t>アタ</t>
    </rPh>
    <rPh sb="5" eb="7">
      <t>バツボク</t>
    </rPh>
    <phoneticPr fontId="18"/>
  </si>
  <si>
    <t>植裁年度</t>
    <rPh sb="0" eb="2">
      <t>ショクサイ</t>
    </rPh>
    <rPh sb="2" eb="4">
      <t>ネンド</t>
    </rPh>
    <phoneticPr fontId="18"/>
  </si>
  <si>
    <t>間伐面積</t>
    <rPh sb="0" eb="2">
      <t>カンバツ</t>
    </rPh>
    <rPh sb="2" eb="4">
      <t>メンセキ</t>
    </rPh>
    <phoneticPr fontId="18"/>
  </si>
  <si>
    <t>森林作業道
開設延長</t>
    <rPh sb="0" eb="2">
      <t>シンリン</t>
    </rPh>
    <rPh sb="2" eb="4">
      <t>サギョウ</t>
    </rPh>
    <rPh sb="4" eb="5">
      <t>ドウ</t>
    </rPh>
    <rPh sb="6" eb="8">
      <t>カイセツ</t>
    </rPh>
    <rPh sb="8" eb="10">
      <t>エンチョウ</t>
    </rPh>
    <phoneticPr fontId="18"/>
  </si>
  <si>
    <t>10°</t>
    <phoneticPr fontId="18"/>
  </si>
  <si>
    <t>20°</t>
    <phoneticPr fontId="18"/>
  </si>
  <si>
    <t>25°超</t>
    <rPh sb="3" eb="4">
      <t>コ</t>
    </rPh>
    <phoneticPr fontId="18"/>
  </si>
  <si>
    <t>※これを消すと計算できなくなります</t>
    <rPh sb="4" eb="5">
      <t>ケ</t>
    </rPh>
    <rPh sb="7" eb="9">
      <t>ケイサン</t>
    </rPh>
    <phoneticPr fontId="18"/>
  </si>
  <si>
    <t>当初</t>
    <rPh sb="0" eb="2">
      <t>トウショ</t>
    </rPh>
    <phoneticPr fontId="18"/>
  </si>
  <si>
    <t>実績</t>
    <rPh sb="0" eb="2">
      <t>ジッセキ</t>
    </rPh>
    <phoneticPr fontId="18"/>
  </si>
  <si>
    <t>25°超</t>
    <rPh sb="3" eb="4">
      <t>チョウ</t>
    </rPh>
    <phoneticPr fontId="18"/>
  </si>
  <si>
    <t>１．森林の現況</t>
    <phoneticPr fontId="18"/>
  </si>
  <si>
    <t xml:space="preserve"> a プロット内本数</t>
    <rPh sb="7" eb="8">
      <t>ナイ</t>
    </rPh>
    <phoneticPr fontId="18"/>
  </si>
  <si>
    <t xml:space="preserve"> m 健全木平均胸高直径（点2位切捨）</t>
    <rPh sb="8" eb="10">
      <t>キョウコウ</t>
    </rPh>
    <rPh sb="10" eb="12">
      <t>チョッケイ</t>
    </rPh>
    <rPh sb="16" eb="18">
      <t>キリス</t>
    </rPh>
    <phoneticPr fontId="18"/>
  </si>
  <si>
    <t xml:space="preserve"> b プロット内健全木本数</t>
    <rPh sb="7" eb="8">
      <t>ナイ</t>
    </rPh>
    <phoneticPr fontId="18"/>
  </si>
  <si>
    <t xml:space="preserve"> n 健全木平均樹高（点2位切捨）</t>
    <rPh sb="8" eb="10">
      <t>ジュコウ</t>
    </rPh>
    <rPh sb="14" eb="16">
      <t>キリス</t>
    </rPh>
    <phoneticPr fontId="18"/>
  </si>
  <si>
    <t xml:space="preserve"> c プロット内定性間伐本数</t>
    <rPh sb="7" eb="8">
      <t>ナイ</t>
    </rPh>
    <rPh sb="8" eb="10">
      <t>テイセイ</t>
    </rPh>
    <rPh sb="10" eb="12">
      <t>カンバツ</t>
    </rPh>
    <rPh sb="12" eb="14">
      <t>ホンスウ</t>
    </rPh>
    <phoneticPr fontId="18"/>
  </si>
  <si>
    <t>本</t>
    <phoneticPr fontId="18"/>
  </si>
  <si>
    <t xml:space="preserve"> 0 定性間伐平均胸高直径（点2位切捨）</t>
    <rPh sb="3" eb="5">
      <t>テイセイ</t>
    </rPh>
    <rPh sb="5" eb="7">
      <t>カンバツ</t>
    </rPh>
    <rPh sb="7" eb="9">
      <t>ヘイキン</t>
    </rPh>
    <rPh sb="9" eb="11">
      <t>キョウコウ</t>
    </rPh>
    <rPh sb="11" eb="13">
      <t>チョッケイ</t>
    </rPh>
    <rPh sb="17" eb="19">
      <t>キリス</t>
    </rPh>
    <phoneticPr fontId="15"/>
  </si>
  <si>
    <t xml:space="preserve"> d 健全木材積プロット内合計</t>
    <rPh sb="12" eb="13">
      <t>ナイ</t>
    </rPh>
    <phoneticPr fontId="18"/>
  </si>
  <si>
    <t xml:space="preserve"> q 定性間伐平均樹高（点2位切捨）</t>
    <rPh sb="3" eb="5">
      <t>テイセイ</t>
    </rPh>
    <rPh sb="5" eb="7">
      <t>カンバツ</t>
    </rPh>
    <rPh sb="7" eb="9">
      <t>ヘイキン</t>
    </rPh>
    <rPh sb="9" eb="11">
      <t>ジュコウ</t>
    </rPh>
    <rPh sb="15" eb="17">
      <t>キリス</t>
    </rPh>
    <phoneticPr fontId="15"/>
  </si>
  <si>
    <t xml:space="preserve"> e 同単木材積 （小数点4位切捨)</t>
    <phoneticPr fontId="18"/>
  </si>
  <si>
    <t xml:space="preserve"> Ａ 1ha当り本数</t>
    <phoneticPr fontId="18"/>
  </si>
  <si>
    <t>ａ / ｐ</t>
    <phoneticPr fontId="18"/>
  </si>
  <si>
    <t xml:space="preserve"> f 健全木利用材積プロット内合計</t>
    <rPh sb="14" eb="15">
      <t>ナイ</t>
    </rPh>
    <phoneticPr fontId="18"/>
  </si>
  <si>
    <t xml:space="preserve"> Ｂ 1ha当り健全木本数</t>
    <phoneticPr fontId="18"/>
  </si>
  <si>
    <t>ｂ / ｐ</t>
    <phoneticPr fontId="18"/>
  </si>
  <si>
    <t xml:space="preserve"> g 同単木材積 （小数点4位切捨)</t>
    <phoneticPr fontId="18"/>
  </si>
  <si>
    <t xml:space="preserve"> C 1ha当り定性間伐本数</t>
    <rPh sb="8" eb="10">
      <t>テイセイ</t>
    </rPh>
    <rPh sb="10" eb="12">
      <t>カンバツ</t>
    </rPh>
    <phoneticPr fontId="18"/>
  </si>
  <si>
    <t>c / ｐ</t>
    <phoneticPr fontId="18"/>
  </si>
  <si>
    <t xml:space="preserve"> h 定性間伐材積プロット内合計</t>
    <rPh sb="3" eb="5">
      <t>テイセイ</t>
    </rPh>
    <rPh sb="5" eb="7">
      <t>カンバツ</t>
    </rPh>
    <rPh sb="13" eb="14">
      <t>ナイ</t>
    </rPh>
    <phoneticPr fontId="18"/>
  </si>
  <si>
    <t xml:space="preserve"> D 1ha当り健全木材積</t>
    <phoneticPr fontId="18"/>
  </si>
  <si>
    <t>d / ｐ</t>
    <phoneticPr fontId="18"/>
  </si>
  <si>
    <t xml:space="preserve"> i 同単木材積 （小数点4位切捨)</t>
    <phoneticPr fontId="18"/>
  </si>
  <si>
    <t xml:space="preserve"> Ｅ 1ha当り定性間伐材積</t>
    <rPh sb="8" eb="10">
      <t>テイセイ</t>
    </rPh>
    <rPh sb="10" eb="12">
      <t>カンバツ</t>
    </rPh>
    <phoneticPr fontId="18"/>
  </si>
  <si>
    <t>h / ｐ</t>
    <phoneticPr fontId="18"/>
  </si>
  <si>
    <t xml:space="preserve"> j 定性間伐利用材積プロット内合計</t>
    <rPh sb="3" eb="5">
      <t>テイセイ</t>
    </rPh>
    <rPh sb="5" eb="7">
      <t>カンバツ</t>
    </rPh>
    <rPh sb="7" eb="9">
      <t>リヨウ</t>
    </rPh>
    <rPh sb="15" eb="16">
      <t>ナイ</t>
    </rPh>
    <phoneticPr fontId="18"/>
  </si>
  <si>
    <t xml:space="preserve"> Ｆ 間伐方法</t>
    <phoneticPr fontId="18"/>
  </si>
  <si>
    <t>定性間伐</t>
    <rPh sb="0" eb="2">
      <t>テイセイ</t>
    </rPh>
    <rPh sb="2" eb="4">
      <t>カンバツ</t>
    </rPh>
    <phoneticPr fontId="18"/>
  </si>
  <si>
    <t xml:space="preserve"> k 同単木材積 （小数点4位切捨)</t>
    <phoneticPr fontId="18"/>
  </si>
  <si>
    <t xml:space="preserve"> G 定性間伐本数間伐率（点２位四捨五入）</t>
    <rPh sb="3" eb="5">
      <t>テイセイ</t>
    </rPh>
    <rPh sb="5" eb="7">
      <t>カンバツ</t>
    </rPh>
    <rPh sb="7" eb="9">
      <t>ホンスウ</t>
    </rPh>
    <rPh sb="9" eb="11">
      <t>カンバツ</t>
    </rPh>
    <rPh sb="11" eb="12">
      <t>リツ</t>
    </rPh>
    <rPh sb="13" eb="14">
      <t>テン</t>
    </rPh>
    <rPh sb="15" eb="16">
      <t>イ</t>
    </rPh>
    <rPh sb="16" eb="20">
      <t>シシャゴニュウ</t>
    </rPh>
    <phoneticPr fontId="18"/>
  </si>
  <si>
    <t>C/A</t>
    <phoneticPr fontId="18"/>
  </si>
  <si>
    <t>%</t>
    <phoneticPr fontId="18"/>
  </si>
  <si>
    <t xml:space="preserve"> l 利用率（点2位四捨五入） j / h</t>
    <rPh sb="3" eb="5">
      <t>リヨウ</t>
    </rPh>
    <phoneticPr fontId="18"/>
  </si>
  <si>
    <t>設計間伐率（点1位四捨五入）</t>
    <rPh sb="0" eb="2">
      <t>セッケイ</t>
    </rPh>
    <rPh sb="2" eb="4">
      <t>カンバツ</t>
    </rPh>
    <rPh sb="4" eb="5">
      <t>リツ</t>
    </rPh>
    <rPh sb="6" eb="7">
      <t>テン</t>
    </rPh>
    <rPh sb="8" eb="9">
      <t>イ</t>
    </rPh>
    <rPh sb="9" eb="13">
      <t>シシャゴニュウ</t>
    </rPh>
    <phoneticPr fontId="18"/>
  </si>
  <si>
    <t>２．　森林作業道</t>
    <rPh sb="3" eb="5">
      <t>シンリン</t>
    </rPh>
    <rPh sb="5" eb="7">
      <t>サギョウ</t>
    </rPh>
    <rPh sb="7" eb="8">
      <t>ドウ</t>
    </rPh>
    <phoneticPr fontId="18"/>
  </si>
  <si>
    <t xml:space="preserve"> H 森林作業道開設面積</t>
    <rPh sb="3" eb="5">
      <t>シンリン</t>
    </rPh>
    <rPh sb="5" eb="7">
      <t>サギョウ</t>
    </rPh>
    <rPh sb="7" eb="8">
      <t>ドウ</t>
    </rPh>
    <rPh sb="8" eb="10">
      <t>カイセツ</t>
    </rPh>
    <rPh sb="10" eb="12">
      <t>メンセキ</t>
    </rPh>
    <phoneticPr fontId="18"/>
  </si>
  <si>
    <t>延長×伐開幅</t>
    <rPh sb="0" eb="2">
      <t>エンチョウ</t>
    </rPh>
    <rPh sb="3" eb="5">
      <t>バッカイ</t>
    </rPh>
    <rPh sb="5" eb="6">
      <t>ハバ</t>
    </rPh>
    <phoneticPr fontId="18"/>
  </si>
  <si>
    <t>ha</t>
    <phoneticPr fontId="18"/>
  </si>
  <si>
    <t xml:space="preserve"> H' 森林作業道伐開変更面積</t>
    <rPh sb="4" eb="6">
      <t>シンリン</t>
    </rPh>
    <rPh sb="6" eb="8">
      <t>サギョウ</t>
    </rPh>
    <rPh sb="8" eb="9">
      <t>ドウ</t>
    </rPh>
    <rPh sb="9" eb="11">
      <t>バッカイ</t>
    </rPh>
    <rPh sb="11" eb="13">
      <t>ヘンコウ</t>
    </rPh>
    <rPh sb="13" eb="15">
      <t>メンセキ</t>
    </rPh>
    <phoneticPr fontId="18"/>
  </si>
  <si>
    <t xml:space="preserve"> I 森林作業道伐開本数</t>
    <rPh sb="3" eb="5">
      <t>シンリン</t>
    </rPh>
    <rPh sb="5" eb="7">
      <t>サギョウ</t>
    </rPh>
    <rPh sb="7" eb="8">
      <t>ドウ</t>
    </rPh>
    <rPh sb="8" eb="10">
      <t>バッカイ</t>
    </rPh>
    <rPh sb="10" eb="12">
      <t>ホンスウ</t>
    </rPh>
    <phoneticPr fontId="18"/>
  </si>
  <si>
    <t>B × H</t>
    <phoneticPr fontId="18"/>
  </si>
  <si>
    <t xml:space="preserve"> I' 森林作業道伐開変更本数</t>
    <rPh sb="4" eb="6">
      <t>シンリン</t>
    </rPh>
    <rPh sb="6" eb="8">
      <t>サギョウ</t>
    </rPh>
    <rPh sb="8" eb="9">
      <t>ドウ</t>
    </rPh>
    <rPh sb="9" eb="11">
      <t>バッカイ</t>
    </rPh>
    <rPh sb="11" eb="13">
      <t>ヘンコウ</t>
    </rPh>
    <rPh sb="13" eb="15">
      <t>ホンスウ</t>
    </rPh>
    <phoneticPr fontId="18"/>
  </si>
  <si>
    <t>B × H'</t>
    <phoneticPr fontId="18"/>
  </si>
  <si>
    <t xml:space="preserve"> J 1ha当り伐開本数</t>
    <rPh sb="6" eb="7">
      <t>アタ</t>
    </rPh>
    <rPh sb="8" eb="10">
      <t>バッカイ</t>
    </rPh>
    <rPh sb="10" eb="12">
      <t>ホンスウ</t>
    </rPh>
    <phoneticPr fontId="18"/>
  </si>
  <si>
    <t>I / 間伐面積</t>
    <rPh sb="4" eb="6">
      <t>カンバツ</t>
    </rPh>
    <rPh sb="6" eb="8">
      <t>メンセキ</t>
    </rPh>
    <phoneticPr fontId="18"/>
  </si>
  <si>
    <t xml:space="preserve"> J' 1ha当り伐開変更本数</t>
    <rPh sb="7" eb="8">
      <t>アタ</t>
    </rPh>
    <rPh sb="9" eb="11">
      <t>バッカイ</t>
    </rPh>
    <rPh sb="11" eb="13">
      <t>ヘンコウ</t>
    </rPh>
    <rPh sb="13" eb="15">
      <t>ホンスウ</t>
    </rPh>
    <phoneticPr fontId="18"/>
  </si>
  <si>
    <t>I' / 間伐面積</t>
    <rPh sb="5" eb="7">
      <t>カンバツ</t>
    </rPh>
    <rPh sb="7" eb="9">
      <t>メンセキ</t>
    </rPh>
    <phoneticPr fontId="18"/>
  </si>
  <si>
    <t xml:space="preserve"> K 森林作業道伐開材積</t>
    <rPh sb="3" eb="5">
      <t>シンリン</t>
    </rPh>
    <rPh sb="5" eb="7">
      <t>サギョウ</t>
    </rPh>
    <rPh sb="7" eb="8">
      <t>ドウ</t>
    </rPh>
    <rPh sb="8" eb="10">
      <t>バッカイ</t>
    </rPh>
    <rPh sb="10" eb="12">
      <t>ザイセキ</t>
    </rPh>
    <phoneticPr fontId="18"/>
  </si>
  <si>
    <t>I × e</t>
    <phoneticPr fontId="18"/>
  </si>
  <si>
    <t>m3</t>
    <phoneticPr fontId="18"/>
  </si>
  <si>
    <t xml:space="preserve"> K' 森林作業道伐開変更材積</t>
    <rPh sb="4" eb="6">
      <t>シンリン</t>
    </rPh>
    <rPh sb="6" eb="8">
      <t>サギョウ</t>
    </rPh>
    <rPh sb="8" eb="9">
      <t>ドウ</t>
    </rPh>
    <rPh sb="9" eb="11">
      <t>バッカイ</t>
    </rPh>
    <rPh sb="11" eb="13">
      <t>ヘンコウ</t>
    </rPh>
    <rPh sb="13" eb="15">
      <t>ザイセキ</t>
    </rPh>
    <phoneticPr fontId="18"/>
  </si>
  <si>
    <t>I' × e</t>
    <phoneticPr fontId="18"/>
  </si>
  <si>
    <t>３．材積</t>
    <rPh sb="2" eb="4">
      <t>ザイセキ</t>
    </rPh>
    <phoneticPr fontId="18"/>
  </si>
  <si>
    <t xml:space="preserve"> L 1ha当り伐倒本数　　C + J</t>
    <rPh sb="6" eb="7">
      <t>アタ</t>
    </rPh>
    <rPh sb="8" eb="10">
      <t>バットウ</t>
    </rPh>
    <rPh sb="10" eb="12">
      <t>ホンスウ</t>
    </rPh>
    <phoneticPr fontId="18"/>
  </si>
  <si>
    <t xml:space="preserve"> L' 1ha当り伐倒変更本数　　C + J'</t>
    <rPh sb="7" eb="8">
      <t>アタ</t>
    </rPh>
    <rPh sb="9" eb="11">
      <t>バットウ</t>
    </rPh>
    <rPh sb="11" eb="13">
      <t>ヘンコウ</t>
    </rPh>
    <rPh sb="13" eb="15">
      <t>ホンスウ</t>
    </rPh>
    <phoneticPr fontId="18"/>
  </si>
  <si>
    <t xml:space="preserve"> M 伐採率（点2位切捨）　　L / A</t>
    <rPh sb="3" eb="5">
      <t>バッサイ</t>
    </rPh>
    <rPh sb="5" eb="6">
      <t>リツ</t>
    </rPh>
    <rPh sb="7" eb="8">
      <t>テン</t>
    </rPh>
    <rPh sb="9" eb="10">
      <t>イ</t>
    </rPh>
    <rPh sb="10" eb="12">
      <t>キリス</t>
    </rPh>
    <phoneticPr fontId="18"/>
  </si>
  <si>
    <t xml:space="preserve"> M' 変更伐採率（点2位切捨）　　L' / A</t>
    <rPh sb="4" eb="6">
      <t>ヘンコウ</t>
    </rPh>
    <rPh sb="6" eb="8">
      <t>バッサイ</t>
    </rPh>
    <rPh sb="8" eb="9">
      <t>リツ</t>
    </rPh>
    <rPh sb="10" eb="11">
      <t>テン</t>
    </rPh>
    <rPh sb="12" eb="13">
      <t>イ</t>
    </rPh>
    <rPh sb="13" eb="15">
      <t>キリス</t>
    </rPh>
    <phoneticPr fontId="18"/>
  </si>
  <si>
    <t xml:space="preserve"> N 定性間伐材積（E）</t>
    <rPh sb="3" eb="5">
      <t>テイセイ</t>
    </rPh>
    <rPh sb="5" eb="7">
      <t>カンバツ</t>
    </rPh>
    <rPh sb="7" eb="9">
      <t>ザイセキ</t>
    </rPh>
    <phoneticPr fontId="18"/>
  </si>
  <si>
    <t>当　初</t>
    <rPh sb="0" eb="1">
      <t>トウ</t>
    </rPh>
    <rPh sb="2" eb="3">
      <t>ハツ</t>
    </rPh>
    <phoneticPr fontId="18"/>
  </si>
  <si>
    <t>m3 ×間伐面積</t>
    <rPh sb="4" eb="6">
      <t>カンバツ</t>
    </rPh>
    <rPh sb="6" eb="8">
      <t>メンセキ</t>
    </rPh>
    <phoneticPr fontId="18"/>
  </si>
  <si>
    <t>ha=</t>
    <phoneticPr fontId="18"/>
  </si>
  <si>
    <t>実　績</t>
    <rPh sb="0" eb="1">
      <t>ジツ</t>
    </rPh>
    <rPh sb="2" eb="3">
      <t>イサオ</t>
    </rPh>
    <phoneticPr fontId="18"/>
  </si>
  <si>
    <t>m3 × 間伐面積</t>
    <rPh sb="5" eb="7">
      <t>カンバツ</t>
    </rPh>
    <rPh sb="7" eb="9">
      <t>メンセキ</t>
    </rPh>
    <phoneticPr fontId="18"/>
  </si>
  <si>
    <t xml:space="preserve"> O 定性間伐利用材積</t>
    <rPh sb="3" eb="5">
      <t>テイセイ</t>
    </rPh>
    <rPh sb="5" eb="7">
      <t>カンバツ</t>
    </rPh>
    <rPh sb="7" eb="9">
      <t>リヨウ</t>
    </rPh>
    <phoneticPr fontId="18"/>
  </si>
  <si>
    <t>当 初 （K+N）</t>
    <phoneticPr fontId="18"/>
  </si>
  <si>
    <t>m3 × 利用率</t>
    <rPh sb="5" eb="8">
      <t>リヨウリツ</t>
    </rPh>
    <phoneticPr fontId="18"/>
  </si>
  <si>
    <t>実 績 （K'+N）</t>
    <phoneticPr fontId="18"/>
  </si>
  <si>
    <t>m3 ×利用率</t>
    <rPh sb="4" eb="7">
      <t>リヨウリツ</t>
    </rPh>
    <phoneticPr fontId="18"/>
  </si>
  <si>
    <t>４．集材・搬出・造材方法等の条件</t>
    <phoneticPr fontId="18"/>
  </si>
  <si>
    <t>伐倒　　：</t>
    <rPh sb="0" eb="2">
      <t>バットウ</t>
    </rPh>
    <phoneticPr fontId="18"/>
  </si>
  <si>
    <t>造材　　：</t>
    <rPh sb="0" eb="2">
      <t>ゾウザイ</t>
    </rPh>
    <phoneticPr fontId="18"/>
  </si>
  <si>
    <t>集材　　：</t>
    <rPh sb="0" eb="2">
      <t>シュウザイ</t>
    </rPh>
    <phoneticPr fontId="15"/>
  </si>
  <si>
    <t>※これを消すと選択できなくなります</t>
    <rPh sb="4" eb="5">
      <t>ケ</t>
    </rPh>
    <rPh sb="7" eb="9">
      <t>センタク</t>
    </rPh>
    <phoneticPr fontId="18"/>
  </si>
  <si>
    <t>スイングヤーダ</t>
    <phoneticPr fontId="18"/>
  </si>
  <si>
    <t>集材距離： 実績</t>
    <rPh sb="6" eb="8">
      <t>ジッセキ</t>
    </rPh>
    <phoneticPr fontId="15"/>
  </si>
  <si>
    <t>ウインチ</t>
    <phoneticPr fontId="18"/>
  </si>
  <si>
    <t>1．森林の現況</t>
    <phoneticPr fontId="18"/>
  </si>
  <si>
    <t>ａ/ｐ</t>
    <phoneticPr fontId="18"/>
  </si>
  <si>
    <t>ｂ/ｐ</t>
    <phoneticPr fontId="18"/>
  </si>
  <si>
    <t xml:space="preserve"> c プロット内不良木本数</t>
    <rPh sb="7" eb="8">
      <t>ナイ</t>
    </rPh>
    <phoneticPr fontId="18"/>
  </si>
  <si>
    <t>Ａ-Ｂ</t>
    <phoneticPr fontId="18"/>
  </si>
  <si>
    <t xml:space="preserve"> d 不良木材積プロット内合計</t>
    <rPh sb="12" eb="13">
      <t>ナイ</t>
    </rPh>
    <phoneticPr fontId="18"/>
  </si>
  <si>
    <t>ｄ/ｐ</t>
    <phoneticPr fontId="18"/>
  </si>
  <si>
    <t>ｆ/ｐ</t>
    <phoneticPr fontId="18"/>
  </si>
  <si>
    <t xml:space="preserve"> f 健全木材積プロット内合計</t>
    <rPh sb="12" eb="13">
      <t>ナイ</t>
    </rPh>
    <phoneticPr fontId="18"/>
  </si>
  <si>
    <t xml:space="preserve"> Ｆ 間伐方法</t>
    <phoneticPr fontId="18"/>
  </si>
  <si>
    <t>列状</t>
    <rPh sb="0" eb="2">
      <t>レツジョウ</t>
    </rPh>
    <phoneticPr fontId="18"/>
  </si>
  <si>
    <t>残　１伐</t>
    <rPh sb="0" eb="1">
      <t>ザン</t>
    </rPh>
    <rPh sb="3" eb="4">
      <t>バツ</t>
    </rPh>
    <phoneticPr fontId="18"/>
  </si>
  <si>
    <t xml:space="preserve"> h 健全木利用材積プロット内合計</t>
    <rPh sb="14" eb="15">
      <t>ナイ</t>
    </rPh>
    <phoneticPr fontId="18"/>
  </si>
  <si>
    <t xml:space="preserve"> i   同単木材積 （小数点4位切捨)</t>
    <phoneticPr fontId="18"/>
  </si>
  <si>
    <t xml:space="preserve"> Ｉ 1ha当り間伐本数</t>
    <phoneticPr fontId="18"/>
  </si>
  <si>
    <t>Ｂ×Ｇ</t>
    <phoneticPr fontId="18"/>
  </si>
  <si>
    <t>本</t>
    <phoneticPr fontId="18"/>
  </si>
  <si>
    <t xml:space="preserve"> Ｊ 1ha当り間伐材積</t>
    <phoneticPr fontId="18"/>
  </si>
  <si>
    <t>Ｉ×ｇ</t>
    <phoneticPr fontId="18"/>
  </si>
  <si>
    <t>m3</t>
    <phoneticPr fontId="18"/>
  </si>
  <si>
    <t xml:space="preserve"> k 健全木平均胸高直径（点2位切捨）</t>
    <rPh sb="8" eb="10">
      <t>キョウコウ</t>
    </rPh>
    <rPh sb="10" eb="12">
      <t>チョッケイ</t>
    </rPh>
    <rPh sb="16" eb="18">
      <t>キリス</t>
    </rPh>
    <phoneticPr fontId="18"/>
  </si>
  <si>
    <t xml:space="preserve"> K 1ha当り間伐本数</t>
    <phoneticPr fontId="15"/>
  </si>
  <si>
    <t>Ｉ+Ｃ</t>
    <phoneticPr fontId="18"/>
  </si>
  <si>
    <t xml:space="preserve"> l 健全木平均樹高（点2位切捨）</t>
    <rPh sb="8" eb="10">
      <t>ジュコウ</t>
    </rPh>
    <rPh sb="14" eb="16">
      <t>キリス</t>
    </rPh>
    <phoneticPr fontId="18"/>
  </si>
  <si>
    <t xml:space="preserve"> L 本数間伐率（点2位切捨） </t>
    <rPh sb="3" eb="5">
      <t>ホンスウ</t>
    </rPh>
    <rPh sb="12" eb="13">
      <t>キ</t>
    </rPh>
    <rPh sb="13" eb="14">
      <t>ス</t>
    </rPh>
    <phoneticPr fontId="15"/>
  </si>
  <si>
    <t>Ｋ/Ａ</t>
    <phoneticPr fontId="18"/>
  </si>
  <si>
    <t xml:space="preserve"> m 不良木平均胸高直径（点2位切捨）</t>
    <rPh sb="3" eb="5">
      <t>フリョウ</t>
    </rPh>
    <rPh sb="8" eb="10">
      <t>キョウコウ</t>
    </rPh>
    <rPh sb="10" eb="12">
      <t>チョッケイ</t>
    </rPh>
    <rPh sb="16" eb="18">
      <t>キリス</t>
    </rPh>
    <phoneticPr fontId="15"/>
  </si>
  <si>
    <t xml:space="preserve"> n 不良木平均樹高（点2位切捨）</t>
    <rPh sb="3" eb="5">
      <t>フリョウ</t>
    </rPh>
    <rPh sb="6" eb="8">
      <t>ヘイキン</t>
    </rPh>
    <rPh sb="8" eb="10">
      <t>ジュコウ</t>
    </rPh>
    <rPh sb="14" eb="16">
      <t>キリス</t>
    </rPh>
    <phoneticPr fontId="15"/>
  </si>
  <si>
    <t>2． 森林作業道</t>
    <rPh sb="3" eb="5">
      <t>シンリン</t>
    </rPh>
    <rPh sb="5" eb="7">
      <t>サギョウ</t>
    </rPh>
    <rPh sb="7" eb="8">
      <t>ドウ</t>
    </rPh>
    <phoneticPr fontId="18"/>
  </si>
  <si>
    <t xml:space="preserve"> N　森林作業道伐開本数</t>
    <rPh sb="3" eb="5">
      <t>シンリン</t>
    </rPh>
    <rPh sb="5" eb="7">
      <t>サギョウ</t>
    </rPh>
    <rPh sb="7" eb="8">
      <t>ドウ</t>
    </rPh>
    <rPh sb="8" eb="10">
      <t>バッカイ</t>
    </rPh>
    <rPh sb="10" eb="12">
      <t>ホンスウ</t>
    </rPh>
    <phoneticPr fontId="18"/>
  </si>
  <si>
    <t>B×M</t>
    <phoneticPr fontId="18"/>
  </si>
  <si>
    <t xml:space="preserve"> N’　森林作業道伐開変更本数</t>
    <rPh sb="4" eb="6">
      <t>シンリン</t>
    </rPh>
    <rPh sb="6" eb="8">
      <t>サギョウ</t>
    </rPh>
    <rPh sb="8" eb="9">
      <t>ドウ</t>
    </rPh>
    <rPh sb="9" eb="11">
      <t>バッカイ</t>
    </rPh>
    <rPh sb="11" eb="13">
      <t>ヘンコウ</t>
    </rPh>
    <rPh sb="13" eb="15">
      <t>ホンスウ</t>
    </rPh>
    <phoneticPr fontId="18"/>
  </si>
  <si>
    <t>B×M’</t>
    <phoneticPr fontId="18"/>
  </si>
  <si>
    <t xml:space="preserve"> O　1ha当り伐開本数</t>
    <rPh sb="6" eb="7">
      <t>アタ</t>
    </rPh>
    <rPh sb="8" eb="10">
      <t>バッカイ</t>
    </rPh>
    <rPh sb="10" eb="12">
      <t>ホンスウ</t>
    </rPh>
    <phoneticPr fontId="18"/>
  </si>
  <si>
    <t>N/間伐面積</t>
    <rPh sb="2" eb="4">
      <t>カンバツ</t>
    </rPh>
    <rPh sb="4" eb="6">
      <t>メンセキ</t>
    </rPh>
    <phoneticPr fontId="18"/>
  </si>
  <si>
    <t xml:space="preserve"> O’　1ha当り伐開変更本数</t>
    <rPh sb="7" eb="8">
      <t>アタ</t>
    </rPh>
    <rPh sb="9" eb="11">
      <t>バッカイ</t>
    </rPh>
    <rPh sb="11" eb="13">
      <t>ヘンコウ</t>
    </rPh>
    <rPh sb="13" eb="15">
      <t>ホンスウ</t>
    </rPh>
    <phoneticPr fontId="18"/>
  </si>
  <si>
    <t>N’/間伐面積</t>
    <rPh sb="3" eb="5">
      <t>カンバツ</t>
    </rPh>
    <rPh sb="5" eb="7">
      <t>メンセキ</t>
    </rPh>
    <phoneticPr fontId="18"/>
  </si>
  <si>
    <t xml:space="preserve"> P　森林作業道伐開材積</t>
    <rPh sb="3" eb="5">
      <t>シンリン</t>
    </rPh>
    <rPh sb="5" eb="7">
      <t>サギョウ</t>
    </rPh>
    <rPh sb="7" eb="8">
      <t>ドウ</t>
    </rPh>
    <rPh sb="8" eb="10">
      <t>バッカイ</t>
    </rPh>
    <rPh sb="10" eb="12">
      <t>ザイセキ</t>
    </rPh>
    <phoneticPr fontId="18"/>
  </si>
  <si>
    <t>N×ｇ</t>
    <phoneticPr fontId="18"/>
  </si>
  <si>
    <t xml:space="preserve"> P’　森林作業道伐開変更材積</t>
    <rPh sb="4" eb="6">
      <t>シンリン</t>
    </rPh>
    <rPh sb="6" eb="8">
      <t>サギョウ</t>
    </rPh>
    <rPh sb="8" eb="9">
      <t>ドウ</t>
    </rPh>
    <rPh sb="9" eb="11">
      <t>バッカイ</t>
    </rPh>
    <rPh sb="11" eb="13">
      <t>ヘンコウ</t>
    </rPh>
    <rPh sb="13" eb="15">
      <t>ザイセキ</t>
    </rPh>
    <phoneticPr fontId="18"/>
  </si>
  <si>
    <t>N’×ｇ</t>
    <phoneticPr fontId="18"/>
  </si>
  <si>
    <t>3．材積</t>
    <rPh sb="2" eb="3">
      <t>ザイ</t>
    </rPh>
    <rPh sb="3" eb="4">
      <t>セキ</t>
    </rPh>
    <phoneticPr fontId="18"/>
  </si>
  <si>
    <t xml:space="preserve"> Q　1ha当り伐倒本数</t>
    <rPh sb="6" eb="7">
      <t>アタ</t>
    </rPh>
    <rPh sb="8" eb="10">
      <t>バットウ</t>
    </rPh>
    <rPh sb="10" eb="12">
      <t>ホンスウ</t>
    </rPh>
    <phoneticPr fontId="18"/>
  </si>
  <si>
    <t>K+O</t>
    <phoneticPr fontId="18"/>
  </si>
  <si>
    <t xml:space="preserve"> Q’　1ha当り伐倒変更本数</t>
    <rPh sb="7" eb="8">
      <t>アタ</t>
    </rPh>
    <rPh sb="9" eb="11">
      <t>バットウ</t>
    </rPh>
    <rPh sb="11" eb="13">
      <t>ヘンコウ</t>
    </rPh>
    <rPh sb="13" eb="15">
      <t>ホンスウ</t>
    </rPh>
    <phoneticPr fontId="18"/>
  </si>
  <si>
    <t>K+O’</t>
    <phoneticPr fontId="18"/>
  </si>
  <si>
    <t xml:space="preserve"> R　伐採率（点2位切捨）</t>
    <rPh sb="3" eb="5">
      <t>バッサイ</t>
    </rPh>
    <rPh sb="5" eb="6">
      <t>リツ</t>
    </rPh>
    <rPh sb="7" eb="8">
      <t>テン</t>
    </rPh>
    <rPh sb="9" eb="10">
      <t>イ</t>
    </rPh>
    <rPh sb="10" eb="12">
      <t>キリス</t>
    </rPh>
    <phoneticPr fontId="18"/>
  </si>
  <si>
    <t>％</t>
    <phoneticPr fontId="18"/>
  </si>
  <si>
    <t xml:space="preserve"> R’　変更伐採率（点2位切捨）</t>
    <rPh sb="4" eb="6">
      <t>ヘンコウ</t>
    </rPh>
    <rPh sb="6" eb="8">
      <t>バッサイ</t>
    </rPh>
    <rPh sb="8" eb="9">
      <t>リツ</t>
    </rPh>
    <rPh sb="10" eb="11">
      <t>テン</t>
    </rPh>
    <rPh sb="12" eb="13">
      <t>イ</t>
    </rPh>
    <rPh sb="13" eb="15">
      <t>キリス</t>
    </rPh>
    <phoneticPr fontId="18"/>
  </si>
  <si>
    <t xml:space="preserve"> S　列状間伐材積 （Ｊ）</t>
    <rPh sb="3" eb="5">
      <t>レツジョウ</t>
    </rPh>
    <rPh sb="5" eb="7">
      <t>カンバツ</t>
    </rPh>
    <phoneticPr fontId="18"/>
  </si>
  <si>
    <t>×間伐面積</t>
    <phoneticPr fontId="18"/>
  </si>
  <si>
    <t xml:space="preserve"> T 不良木材積：1ha当り不良木材積 (D)</t>
    <phoneticPr fontId="18"/>
  </si>
  <si>
    <t xml:space="preserve"> U　列状間伐利用材積</t>
    <rPh sb="3" eb="5">
      <t>レツジョウ</t>
    </rPh>
    <rPh sb="5" eb="7">
      <t>カンバツ</t>
    </rPh>
    <rPh sb="7" eb="9">
      <t>リヨウ</t>
    </rPh>
    <phoneticPr fontId="18"/>
  </si>
  <si>
    <t>当 初 （P+S）</t>
    <phoneticPr fontId="18"/>
  </si>
  <si>
    <t>m3 × 利用率</t>
    <phoneticPr fontId="18"/>
  </si>
  <si>
    <t>実 績 （P'+S）</t>
    <phoneticPr fontId="18"/>
  </si>
  <si>
    <t>4．集材・搬出・造材方法等の条件</t>
    <phoneticPr fontId="18"/>
  </si>
  <si>
    <t>スイングヤーダ</t>
    <phoneticPr fontId="18"/>
  </si>
  <si>
    <t>ウインチ</t>
    <phoneticPr fontId="18"/>
  </si>
  <si>
    <t>チェーンソー</t>
    <phoneticPr fontId="18"/>
  </si>
  <si>
    <t>プロセッサ</t>
    <phoneticPr fontId="18"/>
  </si>
</sst>
</file>

<file path=xl/styles.xml><?xml version="1.0" encoding="utf-8"?>
<styleSheet xmlns="http://schemas.openxmlformats.org/spreadsheetml/2006/main">
  <numFmts count="30">
    <numFmt numFmtId="6" formatCode="&quot;¥&quot;#,##0;[Red]&quot;¥&quot;\-#,##0"/>
    <numFmt numFmtId="41" formatCode="_ * #,##0_ ;_ * \-#,##0_ ;_ * &quot;-&quot;_ ;_ @_ "/>
    <numFmt numFmtId="176" formatCode="#,##0_);[Red]\(#,##0\)"/>
    <numFmt numFmtId="177" formatCode="#,##0.00_ "/>
    <numFmt numFmtId="178" formatCode="0_);[Red]\(0\)"/>
    <numFmt numFmtId="179" formatCode="#,##0_ "/>
    <numFmt numFmtId="180" formatCode="0.00_ "/>
    <numFmt numFmtId="181" formatCode="0.0_ "/>
    <numFmt numFmtId="182" formatCode="0_ "/>
    <numFmt numFmtId="183" formatCode="0.0000_);[Red]\(0.0000\)"/>
    <numFmt numFmtId="184" formatCode="0.00_);[Red]\(0.00\)"/>
    <numFmt numFmtId="185" formatCode="0.000_);[Red]\(0.000\)"/>
    <numFmt numFmtId="186" formatCode="#,##0.000_ "/>
    <numFmt numFmtId="187" formatCode="#,##0.0_ "/>
    <numFmt numFmtId="188" formatCode="0.000_ "/>
    <numFmt numFmtId="189" formatCode="#,##0.0_);[Red]\(#,##0.0\)"/>
    <numFmt numFmtId="190" formatCode="0.0000_ "/>
    <numFmt numFmtId="191" formatCode="#,##0_ ;[Red]\-#,##0\ "/>
    <numFmt numFmtId="192" formatCode="#,##0.000_ ;[Red]\-#,##0.000\ "/>
    <numFmt numFmtId="193" formatCode="0.000"/>
    <numFmt numFmtId="194" formatCode="#,###&quot;円&quot;"/>
    <numFmt numFmtId="195" formatCode="###&quot;  km&quot;"/>
    <numFmt numFmtId="196" formatCode="##&quot;  t トラック&quot;"/>
    <numFmt numFmtId="197" formatCode="#,##0.000_);[Red]\(#,##0.000\)"/>
    <numFmt numFmtId="198" formatCode="#,###&quot;円/m3&quot;"/>
    <numFmt numFmtId="199" formatCode="[$-411]ge\.m\.d;@"/>
    <numFmt numFmtId="200" formatCode="0.00&quot; ha&quot;"/>
    <numFmt numFmtId="201" formatCode="#,###&quot;  m&quot;"/>
    <numFmt numFmtId="202" formatCode="#,##0.00_ ;[Red]\-#,##0.00\ "/>
    <numFmt numFmtId="203" formatCode="0.0_);[Red]\(0.0\)"/>
  </numFmts>
  <fonts count="3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name val="明朝"/>
      <charset val="128"/>
    </font>
    <font>
      <sz val="11"/>
      <name val="ＭＳ Ｐ明朝"/>
      <family val="1"/>
      <charset val="128"/>
    </font>
    <font>
      <sz val="11"/>
      <name val="明朝"/>
      <family val="1"/>
      <charset val="128"/>
    </font>
    <font>
      <sz val="6"/>
      <name val="明朝"/>
      <family val="1"/>
      <charset val="128"/>
    </font>
    <font>
      <sz val="11"/>
      <name val="明朝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ＭＳ Ｐ明朝"/>
      <family val="1"/>
      <charset val="128"/>
    </font>
    <font>
      <sz val="10"/>
      <color indexed="10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color theme="0" tint="-0.499984740745262"/>
      <name val="ＭＳ Ｐ明朝"/>
      <family val="1"/>
      <charset val="128"/>
    </font>
    <font>
      <sz val="8"/>
      <name val="ＭＳ Ｐ明朝"/>
      <family val="1"/>
      <charset val="128"/>
    </font>
    <font>
      <sz val="6"/>
      <name val="ＭＳ Ｐ明朝"/>
      <family val="1"/>
      <charset val="128"/>
    </font>
    <font>
      <sz val="10"/>
      <color theme="0" tint="-0.499984740745262"/>
      <name val="ＭＳ Ｐ明朝"/>
      <family val="1"/>
      <charset val="128"/>
    </font>
    <font>
      <sz val="12"/>
      <color indexed="81"/>
      <name val="ＭＳ Ｐゴシック"/>
      <family val="3"/>
      <charset val="128"/>
    </font>
    <font>
      <sz val="9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52">
    <xf numFmtId="0" fontId="0" fillId="0" borderId="0">
      <alignment vertical="center"/>
    </xf>
    <xf numFmtId="38" fontId="10" fillId="0" borderId="0" applyFont="0" applyFill="0" applyBorder="0" applyAlignment="0" applyProtection="0">
      <alignment vertical="center"/>
    </xf>
    <xf numFmtId="38" fontId="11" fillId="0" borderId="0" applyFont="0" applyFill="0" applyBorder="0" applyAlignment="0" applyProtection="0"/>
    <xf numFmtId="0" fontId="8" fillId="0" borderId="0"/>
    <xf numFmtId="0" fontId="11" fillId="0" borderId="0"/>
    <xf numFmtId="0" fontId="12" fillId="0" borderId="0"/>
    <xf numFmtId="38" fontId="8" fillId="0" borderId="0" applyFont="0" applyFill="0" applyBorder="0" applyAlignment="0" applyProtection="0"/>
    <xf numFmtId="0" fontId="14" fillId="0" borderId="0"/>
    <xf numFmtId="0" fontId="14" fillId="0" borderId="0"/>
    <xf numFmtId="38" fontId="14" fillId="0" borderId="0" applyFont="0" applyFill="0" applyBorder="0" applyAlignment="0" applyProtection="0"/>
    <xf numFmtId="0" fontId="14" fillId="0" borderId="0"/>
    <xf numFmtId="38" fontId="12" fillId="0" borderId="0" applyFont="0" applyFill="0" applyBorder="0" applyAlignment="0" applyProtection="0">
      <alignment vertical="center"/>
    </xf>
    <xf numFmtId="0" fontId="14" fillId="0" borderId="0"/>
    <xf numFmtId="38" fontId="14" fillId="0" borderId="0" applyFont="0" applyFill="0" applyBorder="0" applyAlignment="0" applyProtection="0"/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/>
    <xf numFmtId="38" fontId="14" fillId="0" borderId="0" applyFont="0" applyFill="0" applyBorder="0" applyAlignment="0" applyProtection="0"/>
    <xf numFmtId="0" fontId="14" fillId="0" borderId="0"/>
    <xf numFmtId="38" fontId="14" fillId="0" borderId="0" applyFont="0" applyFill="0" applyBorder="0" applyAlignment="0" applyProtection="0"/>
    <xf numFmtId="9" fontId="10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6" fontId="8" fillId="0" borderId="0" applyFont="0" applyFill="0" applyBorder="0" applyAlignment="0" applyProtection="0"/>
    <xf numFmtId="6" fontId="14" fillId="0" borderId="0" applyFont="0" applyFill="0" applyBorder="0" applyAlignment="0" applyProtection="0">
      <alignment vertical="center"/>
    </xf>
    <xf numFmtId="0" fontId="8" fillId="0" borderId="0"/>
    <xf numFmtId="0" fontId="1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16" fillId="0" borderId="0"/>
    <xf numFmtId="0" fontId="16" fillId="0" borderId="0"/>
    <xf numFmtId="0" fontId="5" fillId="0" borderId="0">
      <alignment vertical="center"/>
    </xf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6" fillId="0" borderId="0"/>
    <xf numFmtId="41" fontId="19" fillId="0" borderId="0" applyFont="0" applyFill="0" applyBorder="0" applyAlignment="0" applyProtection="0">
      <alignment vertical="top"/>
    </xf>
    <xf numFmtId="38" fontId="4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/>
    <xf numFmtId="0" fontId="14" fillId="0" borderId="0"/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546">
    <xf numFmtId="0" fontId="0" fillId="0" borderId="0" xfId="0">
      <alignment vertical="center"/>
    </xf>
    <xf numFmtId="0" fontId="17" fillId="0" borderId="0" xfId="17" applyFont="1" applyAlignment="1">
      <alignment vertical="center"/>
    </xf>
    <xf numFmtId="0" fontId="17" fillId="0" borderId="9" xfId="17" applyFont="1" applyFill="1" applyBorder="1" applyAlignment="1">
      <alignment vertical="center"/>
    </xf>
    <xf numFmtId="0" fontId="17" fillId="2" borderId="0" xfId="17" applyFont="1" applyFill="1" applyBorder="1" applyAlignment="1">
      <alignment vertical="center"/>
    </xf>
    <xf numFmtId="0" fontId="17" fillId="0" borderId="1" xfId="17" applyFont="1" applyBorder="1" applyAlignment="1">
      <alignment horizontal="center" vertical="center"/>
    </xf>
    <xf numFmtId="182" fontId="17" fillId="2" borderId="9" xfId="17" applyNumberFormat="1" applyFont="1" applyFill="1" applyBorder="1" applyAlignment="1">
      <alignment vertical="center"/>
    </xf>
    <xf numFmtId="0" fontId="13" fillId="2" borderId="3" xfId="17" applyFont="1" applyFill="1" applyBorder="1" applyAlignment="1">
      <alignment horizontal="center" vertical="center"/>
    </xf>
    <xf numFmtId="0" fontId="17" fillId="2" borderId="0" xfId="17" applyFont="1" applyFill="1" applyAlignment="1">
      <alignment vertical="center"/>
    </xf>
    <xf numFmtId="0" fontId="13" fillId="2" borderId="16" xfId="17" applyFont="1" applyFill="1" applyBorder="1" applyAlignment="1">
      <alignment horizontal="center" vertical="center"/>
    </xf>
    <xf numFmtId="190" fontId="17" fillId="2" borderId="0" xfId="17" applyNumberFormat="1" applyFont="1" applyFill="1" applyAlignment="1">
      <alignment horizontal="center" vertical="center"/>
    </xf>
    <xf numFmtId="188" fontId="17" fillId="2" borderId="17" xfId="17" applyNumberFormat="1" applyFont="1" applyFill="1" applyBorder="1" applyAlignment="1">
      <alignment vertical="center"/>
    </xf>
    <xf numFmtId="0" fontId="13" fillId="2" borderId="15" xfId="17" applyFont="1" applyFill="1" applyBorder="1" applyAlignment="1">
      <alignment horizontal="center" vertical="center"/>
    </xf>
    <xf numFmtId="0" fontId="17" fillId="2" borderId="9" xfId="17" applyFont="1" applyFill="1" applyBorder="1" applyAlignment="1">
      <alignment vertical="center"/>
    </xf>
    <xf numFmtId="191" fontId="17" fillId="2" borderId="9" xfId="18" applyNumberFormat="1" applyFont="1" applyFill="1" applyBorder="1" applyAlignment="1">
      <alignment vertical="center"/>
    </xf>
    <xf numFmtId="188" fontId="17" fillId="2" borderId="10" xfId="17" applyNumberFormat="1" applyFont="1" applyFill="1" applyBorder="1" applyAlignment="1">
      <alignment vertical="center"/>
    </xf>
    <xf numFmtId="0" fontId="13" fillId="2" borderId="0" xfId="17" applyFont="1" applyFill="1" applyBorder="1" applyAlignment="1">
      <alignment horizontal="center" vertical="center"/>
    </xf>
    <xf numFmtId="0" fontId="17" fillId="2" borderId="17" xfId="17" applyFont="1" applyFill="1" applyBorder="1" applyAlignment="1">
      <alignment vertical="center"/>
    </xf>
    <xf numFmtId="0" fontId="17" fillId="2" borderId="10" xfId="17" applyFont="1" applyFill="1" applyBorder="1" applyAlignment="1">
      <alignment vertical="center"/>
    </xf>
    <xf numFmtId="0" fontId="17" fillId="0" borderId="10" xfId="17" applyFont="1" applyFill="1" applyBorder="1" applyAlignment="1">
      <alignment vertical="center"/>
    </xf>
    <xf numFmtId="0" fontId="17" fillId="2" borderId="15" xfId="17" applyFont="1" applyFill="1" applyBorder="1" applyAlignment="1">
      <alignment horizontal="center" vertical="center"/>
    </xf>
    <xf numFmtId="0" fontId="17" fillId="2" borderId="0" xfId="17" applyFont="1" applyFill="1" applyAlignment="1" applyProtection="1">
      <alignment vertical="center"/>
      <protection locked="0"/>
    </xf>
    <xf numFmtId="186" fontId="17" fillId="2" borderId="9" xfId="17" applyNumberFormat="1" applyFont="1" applyFill="1" applyBorder="1" applyAlignment="1">
      <alignment vertical="center"/>
    </xf>
    <xf numFmtId="181" fontId="17" fillId="2" borderId="9" xfId="17" applyNumberFormat="1" applyFont="1" applyFill="1" applyBorder="1" applyAlignment="1">
      <alignment vertical="center"/>
    </xf>
    <xf numFmtId="0" fontId="17" fillId="0" borderId="3" xfId="17" applyFont="1" applyFill="1" applyBorder="1" applyAlignment="1">
      <alignment vertical="center"/>
    </xf>
    <xf numFmtId="0" fontId="17" fillId="2" borderId="3" xfId="17" applyFont="1" applyFill="1" applyBorder="1" applyAlignment="1">
      <alignment vertical="center"/>
    </xf>
    <xf numFmtId="0" fontId="17" fillId="0" borderId="3" xfId="17" applyFont="1" applyBorder="1" applyAlignment="1">
      <alignment vertical="center"/>
    </xf>
    <xf numFmtId="192" fontId="17" fillId="2" borderId="9" xfId="18" applyNumberFormat="1" applyFont="1" applyFill="1" applyBorder="1" applyAlignment="1">
      <alignment vertical="center"/>
    </xf>
    <xf numFmtId="0" fontId="17" fillId="0" borderId="17" xfId="17" applyFont="1" applyBorder="1" applyAlignment="1">
      <alignment vertical="center"/>
    </xf>
    <xf numFmtId="0" fontId="17" fillId="0" borderId="0" xfId="17" applyFont="1" applyBorder="1" applyAlignment="1">
      <alignment vertical="center"/>
    </xf>
    <xf numFmtId="186" fontId="17" fillId="0" borderId="9" xfId="17" applyNumberFormat="1" applyFont="1" applyFill="1" applyBorder="1" applyAlignment="1">
      <alignment vertical="center"/>
    </xf>
    <xf numFmtId="0" fontId="13" fillId="0" borderId="1" xfId="7" applyFont="1" applyFill="1" applyBorder="1" applyAlignment="1">
      <alignment horizontal="center" vertical="center"/>
    </xf>
    <xf numFmtId="0" fontId="13" fillId="0" borderId="6" xfId="7" applyFont="1" applyFill="1" applyBorder="1" applyAlignment="1">
      <alignment horizontal="center" vertical="center"/>
    </xf>
    <xf numFmtId="0" fontId="13" fillId="0" borderId="3" xfId="7" applyFont="1" applyFill="1" applyBorder="1" applyAlignment="1">
      <alignment horizontal="center" vertical="center"/>
    </xf>
    <xf numFmtId="183" fontId="13" fillId="0" borderId="1" xfId="7" applyNumberFormat="1" applyFont="1" applyFill="1" applyBorder="1" applyAlignment="1">
      <alignment horizontal="center" vertical="center"/>
    </xf>
    <xf numFmtId="0" fontId="13" fillId="0" borderId="6" xfId="7" applyFont="1" applyFill="1" applyBorder="1" applyAlignment="1">
      <alignment vertical="center"/>
    </xf>
    <xf numFmtId="0" fontId="13" fillId="0" borderId="9" xfId="7" applyFont="1" applyFill="1" applyBorder="1" applyAlignment="1">
      <alignment vertical="center"/>
    </xf>
    <xf numFmtId="0" fontId="13" fillId="0" borderId="3" xfId="7" applyFont="1" applyFill="1" applyBorder="1" applyAlignment="1">
      <alignment vertical="center"/>
    </xf>
    <xf numFmtId="0" fontId="13" fillId="0" borderId="0" xfId="7" applyFont="1" applyFill="1" applyBorder="1" applyAlignment="1">
      <alignment vertical="center"/>
    </xf>
    <xf numFmtId="0" fontId="13" fillId="0" borderId="2" xfId="7" applyFont="1" applyFill="1" applyBorder="1" applyAlignment="1">
      <alignment horizontal="center" vertical="center"/>
    </xf>
    <xf numFmtId="0" fontId="13" fillId="0" borderId="6" xfId="7" applyFont="1" applyFill="1" applyBorder="1" applyAlignment="1">
      <alignment horizontal="centerContinuous" vertical="center"/>
    </xf>
    <xf numFmtId="0" fontId="13" fillId="0" borderId="3" xfId="7" applyFont="1" applyFill="1" applyBorder="1" applyAlignment="1">
      <alignment horizontal="centerContinuous" vertical="center"/>
    </xf>
    <xf numFmtId="0" fontId="13" fillId="0" borderId="5" xfId="7" applyFont="1" applyFill="1" applyBorder="1" applyAlignment="1">
      <alignment horizontal="center" vertical="center"/>
    </xf>
    <xf numFmtId="178" fontId="13" fillId="0" borderId="1" xfId="7" applyNumberFormat="1" applyFont="1" applyFill="1" applyBorder="1" applyAlignment="1">
      <alignment horizontal="center" vertical="center"/>
    </xf>
    <xf numFmtId="185" fontId="13" fillId="0" borderId="1" xfId="17" applyNumberFormat="1" applyFont="1" applyFill="1" applyBorder="1" applyAlignment="1">
      <alignment vertical="center"/>
    </xf>
    <xf numFmtId="186" fontId="13" fillId="0" borderId="1" xfId="7" applyNumberFormat="1" applyFont="1" applyFill="1" applyBorder="1" applyAlignment="1">
      <alignment vertical="center"/>
    </xf>
    <xf numFmtId="179" fontId="13" fillId="0" borderId="1" xfId="7" applyNumberFormat="1" applyFont="1" applyFill="1" applyBorder="1" applyAlignment="1">
      <alignment vertical="center"/>
    </xf>
    <xf numFmtId="176" fontId="13" fillId="0" borderId="1" xfId="17" applyNumberFormat="1" applyFont="1" applyFill="1" applyBorder="1" applyAlignment="1">
      <alignment vertical="center"/>
    </xf>
    <xf numFmtId="0" fontId="13" fillId="0" borderId="1" xfId="17" applyFont="1" applyFill="1" applyBorder="1" applyAlignment="1">
      <alignment vertical="center"/>
    </xf>
    <xf numFmtId="179" fontId="13" fillId="0" borderId="1" xfId="7" applyNumberFormat="1" applyFont="1" applyFill="1" applyBorder="1" applyAlignment="1">
      <alignment horizontal="center" vertical="center"/>
    </xf>
    <xf numFmtId="179" fontId="20" fillId="0" borderId="1" xfId="7" applyNumberFormat="1" applyFont="1" applyFill="1" applyBorder="1" applyAlignment="1">
      <alignment vertical="center"/>
    </xf>
    <xf numFmtId="187" fontId="13" fillId="0" borderId="1" xfId="7" applyNumberFormat="1" applyFont="1" applyFill="1" applyBorder="1" applyAlignment="1">
      <alignment horizontal="right" vertical="center"/>
    </xf>
    <xf numFmtId="179" fontId="20" fillId="0" borderId="1" xfId="7" applyNumberFormat="1" applyFont="1" applyFill="1" applyBorder="1" applyAlignment="1">
      <alignment horizontal="center" vertical="center"/>
    </xf>
    <xf numFmtId="179" fontId="17" fillId="0" borderId="1" xfId="7" applyNumberFormat="1" applyFont="1" applyFill="1" applyBorder="1" applyAlignment="1">
      <alignment horizontal="center" vertical="center"/>
    </xf>
    <xf numFmtId="187" fontId="13" fillId="0" borderId="1" xfId="7" applyNumberFormat="1" applyFont="1" applyFill="1" applyBorder="1" applyAlignment="1">
      <alignment vertical="center"/>
    </xf>
    <xf numFmtId="0" fontId="13" fillId="0" borderId="0" xfId="7" applyFont="1" applyFill="1" applyAlignment="1">
      <alignment vertical="center"/>
    </xf>
    <xf numFmtId="0" fontId="13" fillId="0" borderId="6" xfId="17" applyFont="1" applyFill="1" applyBorder="1" applyAlignment="1">
      <alignment vertical="center"/>
    </xf>
    <xf numFmtId="181" fontId="13" fillId="0" borderId="6" xfId="7" applyNumberFormat="1" applyFont="1" applyFill="1" applyBorder="1" applyAlignment="1">
      <alignment vertical="center"/>
    </xf>
    <xf numFmtId="184" fontId="13" fillId="0" borderId="1" xfId="7" applyNumberFormat="1" applyFont="1" applyFill="1" applyBorder="1" applyAlignment="1">
      <alignment horizontal="center" vertical="center"/>
    </xf>
    <xf numFmtId="57" fontId="13" fillId="0" borderId="1" xfId="17" applyNumberFormat="1" applyFont="1" applyFill="1" applyBorder="1" applyAlignment="1">
      <alignment vertical="center"/>
    </xf>
    <xf numFmtId="189" fontId="13" fillId="0" borderId="1" xfId="17" applyNumberFormat="1" applyFont="1" applyFill="1" applyBorder="1" applyAlignment="1">
      <alignment vertical="center"/>
    </xf>
    <xf numFmtId="183" fontId="13" fillId="0" borderId="0" xfId="7" applyNumberFormat="1" applyFont="1" applyFill="1" applyAlignment="1">
      <alignment vertical="center"/>
    </xf>
    <xf numFmtId="0" fontId="17" fillId="0" borderId="0" xfId="17" applyFont="1" applyFill="1" applyAlignment="1">
      <alignment vertical="center"/>
    </xf>
    <xf numFmtId="0" fontId="17" fillId="0" borderId="0" xfId="17" applyFont="1" applyFill="1" applyAlignment="1">
      <alignment horizontal="center" vertical="center"/>
    </xf>
    <xf numFmtId="190" fontId="17" fillId="0" borderId="0" xfId="17" applyNumberFormat="1" applyFont="1" applyFill="1" applyAlignment="1">
      <alignment horizontal="center" vertical="center"/>
    </xf>
    <xf numFmtId="182" fontId="17" fillId="0" borderId="9" xfId="17" applyNumberFormat="1" applyFont="1" applyFill="1" applyBorder="1" applyAlignment="1">
      <alignment vertical="center"/>
    </xf>
    <xf numFmtId="191" fontId="17" fillId="0" borderId="9" xfId="18" applyNumberFormat="1" applyFont="1" applyFill="1" applyBorder="1" applyAlignment="1">
      <alignment vertical="center"/>
    </xf>
    <xf numFmtId="0" fontId="17" fillId="0" borderId="14" xfId="17" applyFont="1" applyFill="1" applyBorder="1" applyAlignment="1">
      <alignment vertical="center"/>
    </xf>
    <xf numFmtId="0" fontId="17" fillId="0" borderId="17" xfId="17" applyFont="1" applyFill="1" applyBorder="1" applyAlignment="1">
      <alignment vertical="center"/>
    </xf>
    <xf numFmtId="188" fontId="17" fillId="0" borderId="17" xfId="17" applyNumberFormat="1" applyFont="1" applyFill="1" applyBorder="1" applyAlignment="1">
      <alignment vertical="center"/>
    </xf>
    <xf numFmtId="192" fontId="17" fillId="0" borderId="9" xfId="18" applyNumberFormat="1" applyFont="1" applyFill="1" applyBorder="1" applyAlignment="1">
      <alignment vertical="center"/>
    </xf>
    <xf numFmtId="0" fontId="17" fillId="0" borderId="11" xfId="17" applyFont="1" applyFill="1" applyBorder="1" applyAlignment="1">
      <alignment vertical="center"/>
    </xf>
    <xf numFmtId="188" fontId="17" fillId="0" borderId="10" xfId="17" applyNumberFormat="1" applyFont="1" applyFill="1" applyBorder="1" applyAlignment="1">
      <alignment vertical="center"/>
    </xf>
    <xf numFmtId="188" fontId="17" fillId="0" borderId="9" xfId="17" applyNumberFormat="1" applyFont="1" applyFill="1" applyBorder="1" applyAlignment="1">
      <alignment vertical="center"/>
    </xf>
    <xf numFmtId="0" fontId="17" fillId="0" borderId="17" xfId="17" applyFont="1" applyFill="1" applyBorder="1" applyAlignment="1">
      <alignment horizontal="center" vertical="center"/>
    </xf>
    <xf numFmtId="182" fontId="17" fillId="0" borderId="17" xfId="17" applyNumberFormat="1" applyFont="1" applyFill="1" applyBorder="1" applyAlignment="1">
      <alignment vertical="center"/>
    </xf>
    <xf numFmtId="0" fontId="17" fillId="0" borderId="10" xfId="17" applyFont="1" applyFill="1" applyBorder="1" applyAlignment="1">
      <alignment horizontal="center" vertical="center"/>
    </xf>
    <xf numFmtId="0" fontId="17" fillId="0" borderId="0" xfId="17" applyFont="1" applyFill="1" applyAlignment="1">
      <alignment horizontal="left" vertical="center"/>
    </xf>
    <xf numFmtId="180" fontId="17" fillId="0" borderId="17" xfId="17" applyNumberFormat="1" applyFont="1" applyFill="1" applyBorder="1" applyAlignment="1">
      <alignment vertical="center"/>
    </xf>
    <xf numFmtId="0" fontId="17" fillId="0" borderId="0" xfId="17" applyFont="1" applyFill="1" applyBorder="1" applyAlignment="1">
      <alignment vertical="center"/>
    </xf>
    <xf numFmtId="0" fontId="17" fillId="0" borderId="10" xfId="17" applyFont="1" applyFill="1" applyBorder="1" applyAlignment="1" applyProtection="1">
      <alignment vertical="center"/>
      <protection locked="0"/>
    </xf>
    <xf numFmtId="188" fontId="17" fillId="0" borderId="10" xfId="17" applyNumberFormat="1" applyFont="1" applyFill="1" applyBorder="1" applyAlignment="1" applyProtection="1">
      <alignment vertical="center"/>
      <protection locked="0"/>
    </xf>
    <xf numFmtId="0" fontId="17" fillId="0" borderId="15" xfId="17" applyFont="1" applyFill="1" applyBorder="1" applyAlignment="1" applyProtection="1">
      <alignment horizontal="center" vertical="center"/>
      <protection locked="0"/>
    </xf>
    <xf numFmtId="0" fontId="17" fillId="0" borderId="0" xfId="17" applyFont="1" applyFill="1" applyAlignment="1" applyProtection="1">
      <alignment vertical="center"/>
      <protection locked="0"/>
    </xf>
    <xf numFmtId="181" fontId="17" fillId="0" borderId="9" xfId="17" applyNumberFormat="1" applyFont="1" applyFill="1" applyBorder="1" applyAlignment="1">
      <alignment vertical="center"/>
    </xf>
    <xf numFmtId="195" fontId="17" fillId="0" borderId="0" xfId="17" applyNumberFormat="1" applyFont="1" applyFill="1" applyAlignment="1">
      <alignment horizontal="center" vertical="center"/>
    </xf>
    <xf numFmtId="182" fontId="17" fillId="0" borderId="0" xfId="17" applyNumberFormat="1" applyFont="1" applyFill="1" applyAlignment="1">
      <alignment horizontal="right" vertical="center"/>
    </xf>
    <xf numFmtId="196" fontId="17" fillId="0" borderId="0" xfId="17" applyNumberFormat="1" applyFont="1" applyFill="1" applyAlignment="1">
      <alignment vertical="center"/>
    </xf>
    <xf numFmtId="194" fontId="17" fillId="0" borderId="0" xfId="17" applyNumberFormat="1" applyFont="1" applyAlignment="1">
      <alignment horizontal="center" vertical="center"/>
    </xf>
    <xf numFmtId="182" fontId="17" fillId="0" borderId="0" xfId="17" applyNumberFormat="1" applyFont="1" applyFill="1" applyAlignment="1">
      <alignment vertical="center"/>
    </xf>
    <xf numFmtId="182" fontId="17" fillId="0" borderId="1" xfId="17" applyNumberFormat="1" applyFont="1" applyBorder="1" applyAlignment="1">
      <alignment horizontal="center" vertical="center"/>
    </xf>
    <xf numFmtId="197" fontId="17" fillId="0" borderId="1" xfId="17" applyNumberFormat="1" applyFont="1" applyBorder="1" applyAlignment="1">
      <alignment vertical="center"/>
    </xf>
    <xf numFmtId="176" fontId="17" fillId="0" borderId="1" xfId="17" applyNumberFormat="1" applyFont="1" applyBorder="1" applyAlignment="1">
      <alignment vertical="center"/>
    </xf>
    <xf numFmtId="0" fontId="17" fillId="0" borderId="8" xfId="17" applyFont="1" applyBorder="1" applyAlignment="1">
      <alignment horizontal="center" vertical="center"/>
    </xf>
    <xf numFmtId="188" fontId="21" fillId="0" borderId="21" xfId="17" applyNumberFormat="1" applyFont="1" applyBorder="1" applyAlignment="1">
      <alignment vertical="center"/>
    </xf>
    <xf numFmtId="176" fontId="22" fillId="0" borderId="2" xfId="17" applyNumberFormat="1" applyFont="1" applyBorder="1" applyAlignment="1">
      <alignment vertical="center"/>
    </xf>
    <xf numFmtId="176" fontId="22" fillId="0" borderId="18" xfId="17" applyNumberFormat="1" applyFont="1" applyBorder="1" applyAlignment="1">
      <alignment vertical="center"/>
    </xf>
    <xf numFmtId="176" fontId="22" fillId="0" borderId="8" xfId="17" applyNumberFormat="1" applyFont="1" applyBorder="1" applyAlignment="1">
      <alignment vertical="center"/>
    </xf>
    <xf numFmtId="176" fontId="17" fillId="0" borderId="7" xfId="17" applyNumberFormat="1" applyFont="1" applyBorder="1" applyAlignment="1">
      <alignment horizontal="center" vertical="center"/>
    </xf>
    <xf numFmtId="176" fontId="17" fillId="0" borderId="5" xfId="17" applyNumberFormat="1" applyFont="1" applyBorder="1" applyAlignment="1">
      <alignment vertical="center"/>
    </xf>
    <xf numFmtId="176" fontId="17" fillId="0" borderId="7" xfId="17" applyNumberFormat="1" applyFont="1" applyBorder="1" applyAlignment="1">
      <alignment vertical="center"/>
    </xf>
    <xf numFmtId="176" fontId="17" fillId="0" borderId="15" xfId="17" applyNumberFormat="1" applyFont="1" applyBorder="1" applyAlignment="1">
      <alignment vertical="center"/>
    </xf>
    <xf numFmtId="176" fontId="22" fillId="0" borderId="1" xfId="17" applyNumberFormat="1" applyFont="1" applyBorder="1" applyAlignment="1">
      <alignment vertical="center"/>
    </xf>
    <xf numFmtId="197" fontId="17" fillId="0" borderId="1" xfId="17" applyNumberFormat="1" applyFont="1" applyBorder="1" applyAlignment="1">
      <alignment horizontal="center" vertical="center"/>
    </xf>
    <xf numFmtId="176" fontId="17" fillId="0" borderId="1" xfId="17" applyNumberFormat="1" applyFont="1" applyBorder="1" applyAlignment="1">
      <alignment horizontal="center" vertical="center"/>
    </xf>
    <xf numFmtId="176" fontId="17" fillId="0" borderId="5" xfId="17" applyNumberFormat="1" applyFont="1" applyBorder="1" applyAlignment="1">
      <alignment horizontal="center" vertical="center"/>
    </xf>
    <xf numFmtId="176" fontId="17" fillId="0" borderId="15" xfId="17" applyNumberFormat="1" applyFont="1" applyBorder="1" applyAlignment="1">
      <alignment horizontal="center" vertical="center"/>
    </xf>
    <xf numFmtId="176" fontId="22" fillId="0" borderId="24" xfId="17" applyNumberFormat="1" applyFont="1" applyBorder="1" applyAlignment="1">
      <alignment vertical="center"/>
    </xf>
    <xf numFmtId="182" fontId="17" fillId="0" borderId="4" xfId="17" applyNumberFormat="1" applyFont="1" applyBorder="1" applyAlignment="1">
      <alignment horizontal="center" vertical="center"/>
    </xf>
    <xf numFmtId="197" fontId="22" fillId="0" borderId="8" xfId="17" applyNumberFormat="1" applyFont="1" applyBorder="1" applyAlignment="1">
      <alignment vertical="center"/>
    </xf>
    <xf numFmtId="176" fontId="22" fillId="0" borderId="4" xfId="17" applyNumberFormat="1" applyFont="1" applyBorder="1" applyAlignment="1">
      <alignment vertical="center"/>
    </xf>
    <xf numFmtId="197" fontId="17" fillId="0" borderId="0" xfId="17" applyNumberFormat="1" applyFont="1" applyAlignment="1">
      <alignment vertical="center"/>
    </xf>
    <xf numFmtId="193" fontId="17" fillId="0" borderId="5" xfId="17" applyNumberFormat="1" applyFont="1" applyBorder="1" applyAlignment="1">
      <alignment vertical="center"/>
    </xf>
    <xf numFmtId="193" fontId="17" fillId="0" borderId="7" xfId="17" applyNumberFormat="1" applyFont="1" applyBorder="1" applyAlignment="1">
      <alignment vertical="center"/>
    </xf>
    <xf numFmtId="0" fontId="17" fillId="0" borderId="25" xfId="17" applyFont="1" applyBorder="1" applyAlignment="1">
      <alignment horizontal="center" vertical="center"/>
    </xf>
    <xf numFmtId="176" fontId="17" fillId="0" borderId="27" xfId="17" applyNumberFormat="1" applyFont="1" applyBorder="1" applyAlignment="1">
      <alignment vertical="center"/>
    </xf>
    <xf numFmtId="193" fontId="21" fillId="0" borderId="8" xfId="17" applyNumberFormat="1" applyFont="1" applyBorder="1" applyAlignment="1">
      <alignment vertical="center"/>
    </xf>
    <xf numFmtId="0" fontId="17" fillId="0" borderId="24" xfId="17" applyFont="1" applyBorder="1" applyAlignment="1">
      <alignment horizontal="center" vertical="center"/>
    </xf>
    <xf numFmtId="0" fontId="17" fillId="0" borderId="5" xfId="17" applyFont="1" applyBorder="1" applyAlignment="1">
      <alignment vertical="center"/>
    </xf>
    <xf numFmtId="0" fontId="17" fillId="0" borderId="7" xfId="17" applyFont="1" applyBorder="1" applyAlignment="1">
      <alignment horizontal="center" vertical="center" shrinkToFit="1"/>
    </xf>
    <xf numFmtId="0" fontId="17" fillId="0" borderId="5" xfId="17" applyFont="1" applyBorder="1" applyAlignment="1">
      <alignment horizontal="center" vertical="center" shrinkToFit="1"/>
    </xf>
    <xf numFmtId="0" fontId="17" fillId="0" borderId="0" xfId="17" applyFont="1" applyFill="1" applyBorder="1" applyAlignment="1" applyProtection="1">
      <alignment vertical="center"/>
      <protection locked="0"/>
    </xf>
    <xf numFmtId="188" fontId="17" fillId="0" borderId="0" xfId="17" applyNumberFormat="1" applyFont="1" applyFill="1" applyBorder="1" applyAlignment="1" applyProtection="1">
      <alignment vertical="center"/>
      <protection locked="0"/>
    </xf>
    <xf numFmtId="0" fontId="17" fillId="0" borderId="0" xfId="17" applyFont="1" applyFill="1" applyBorder="1" applyAlignment="1" applyProtection="1">
      <alignment horizontal="center" vertical="center"/>
      <protection locked="0"/>
    </xf>
    <xf numFmtId="0" fontId="17" fillId="0" borderId="0" xfId="17" applyFont="1" applyAlignment="1">
      <alignment horizontal="center" vertical="center" shrinkToFit="1"/>
    </xf>
    <xf numFmtId="0" fontId="17" fillId="0" borderId="0" xfId="17" applyFont="1" applyAlignment="1">
      <alignment horizontal="left" vertical="center"/>
    </xf>
    <xf numFmtId="0" fontId="17" fillId="0" borderId="0" xfId="17" applyFont="1" applyAlignment="1">
      <alignment horizontal="center" vertical="center"/>
    </xf>
    <xf numFmtId="0" fontId="17" fillId="0" borderId="5" xfId="17" applyFont="1" applyBorder="1" applyAlignment="1">
      <alignment horizontal="center" vertical="center"/>
    </xf>
    <xf numFmtId="0" fontId="17" fillId="0" borderId="16" xfId="17" applyFont="1" applyFill="1" applyBorder="1" applyAlignment="1">
      <alignment horizontal="center" vertical="center"/>
    </xf>
    <xf numFmtId="0" fontId="17" fillId="0" borderId="13" xfId="17" applyFont="1" applyFill="1" applyBorder="1" applyAlignment="1">
      <alignment horizontal="center" vertical="center"/>
    </xf>
    <xf numFmtId="0" fontId="17" fillId="0" borderId="15" xfId="17" applyFont="1" applyFill="1" applyBorder="1" applyAlignment="1">
      <alignment horizontal="center" vertical="center"/>
    </xf>
    <xf numFmtId="0" fontId="17" fillId="0" borderId="0" xfId="17" applyFont="1" applyBorder="1" applyAlignment="1">
      <alignment horizontal="center" vertical="center"/>
    </xf>
    <xf numFmtId="0" fontId="17" fillId="2" borderId="9" xfId="17" applyFont="1" applyFill="1" applyBorder="1" applyAlignment="1">
      <alignment horizontal="center" vertical="center"/>
    </xf>
    <xf numFmtId="0" fontId="17" fillId="2" borderId="3" xfId="17" applyFont="1" applyFill="1" applyBorder="1" applyAlignment="1">
      <alignment horizontal="center" vertical="center"/>
    </xf>
    <xf numFmtId="0" fontId="17" fillId="0" borderId="9" xfId="17" applyFont="1" applyBorder="1" applyAlignment="1">
      <alignment horizontal="center" vertical="center"/>
    </xf>
    <xf numFmtId="0" fontId="17" fillId="0" borderId="9" xfId="17" applyFont="1" applyFill="1" applyBorder="1" applyAlignment="1">
      <alignment horizontal="center" vertical="center"/>
    </xf>
    <xf numFmtId="0" fontId="17" fillId="0" borderId="3" xfId="17" applyFont="1" applyFill="1" applyBorder="1" applyAlignment="1">
      <alignment horizontal="center" vertical="center"/>
    </xf>
    <xf numFmtId="0" fontId="17" fillId="0" borderId="0" xfId="17" applyFont="1" applyAlignment="1">
      <alignment vertical="center" shrinkToFit="1"/>
    </xf>
    <xf numFmtId="9" fontId="17" fillId="0" borderId="0" xfId="17" applyNumberFormat="1" applyFont="1" applyAlignment="1">
      <alignment horizontal="center" vertical="center"/>
    </xf>
    <xf numFmtId="0" fontId="17" fillId="0" borderId="10" xfId="17" applyFont="1" applyBorder="1" applyAlignment="1">
      <alignment vertical="center"/>
    </xf>
    <xf numFmtId="0" fontId="17" fillId="0" borderId="2" xfId="17" applyFont="1" applyBorder="1" applyAlignment="1">
      <alignment horizontal="center" vertical="center" shrinkToFit="1"/>
    </xf>
    <xf numFmtId="0" fontId="17" fillId="0" borderId="2" xfId="17" applyFont="1" applyBorder="1" applyAlignment="1">
      <alignment vertical="center"/>
    </xf>
    <xf numFmtId="176" fontId="17" fillId="0" borderId="9" xfId="17" applyNumberFormat="1" applyFont="1" applyBorder="1" applyAlignment="1">
      <alignment vertical="center"/>
    </xf>
    <xf numFmtId="0" fontId="17" fillId="0" borderId="18" xfId="17" applyFont="1" applyBorder="1" applyAlignment="1">
      <alignment horizontal="center" vertical="center" shrinkToFit="1"/>
    </xf>
    <xf numFmtId="176" fontId="17" fillId="0" borderId="8" xfId="17" applyNumberFormat="1" applyFont="1" applyBorder="1" applyAlignment="1">
      <alignment vertical="center"/>
    </xf>
    <xf numFmtId="0" fontId="17" fillId="0" borderId="26" xfId="17" applyFont="1" applyBorder="1" applyAlignment="1">
      <alignment horizontal="center" vertical="center" shrinkToFit="1"/>
    </xf>
    <xf numFmtId="197" fontId="17" fillId="0" borderId="7" xfId="17" applyNumberFormat="1" applyFont="1" applyBorder="1" applyAlignment="1">
      <alignment vertical="center"/>
    </xf>
    <xf numFmtId="176" fontId="17" fillId="0" borderId="31" xfId="17" applyNumberFormat="1" applyFont="1" applyBorder="1" applyAlignment="1">
      <alignment vertical="center"/>
    </xf>
    <xf numFmtId="176" fontId="17" fillId="0" borderId="24" xfId="17" applyNumberFormat="1" applyFont="1" applyBorder="1" applyAlignment="1">
      <alignment vertical="center"/>
    </xf>
    <xf numFmtId="188" fontId="21" fillId="0" borderId="8" xfId="17" applyNumberFormat="1" applyFont="1" applyBorder="1" applyAlignment="1">
      <alignment vertical="center"/>
    </xf>
    <xf numFmtId="176" fontId="22" fillId="0" borderId="16" xfId="17" applyNumberFormat="1" applyFont="1" applyBorder="1" applyAlignment="1">
      <alignment vertical="center"/>
    </xf>
    <xf numFmtId="176" fontId="17" fillId="0" borderId="30" xfId="18" applyNumberFormat="1" applyFont="1" applyBorder="1" applyAlignment="1">
      <alignment vertical="center"/>
    </xf>
    <xf numFmtId="176" fontId="17" fillId="0" borderId="30" xfId="17" applyNumberFormat="1" applyFont="1" applyBorder="1" applyAlignment="1">
      <alignment vertical="center"/>
    </xf>
    <xf numFmtId="176" fontId="22" fillId="0" borderId="8" xfId="17" applyNumberFormat="1" applyFont="1" applyBorder="1" applyAlignment="1">
      <alignment horizontal="center" vertical="center"/>
    </xf>
    <xf numFmtId="0" fontId="17" fillId="0" borderId="7" xfId="17" applyFont="1" applyBorder="1" applyAlignment="1">
      <alignment vertical="center"/>
    </xf>
    <xf numFmtId="176" fontId="17" fillId="0" borderId="11" xfId="18" applyNumberFormat="1" applyFont="1" applyBorder="1" applyAlignment="1">
      <alignment horizontal="center" vertical="center" shrinkToFit="1"/>
    </xf>
    <xf numFmtId="191" fontId="17" fillId="0" borderId="1" xfId="17" applyNumberFormat="1" applyFont="1" applyBorder="1" applyAlignment="1">
      <alignment vertical="center"/>
    </xf>
    <xf numFmtId="176" fontId="17" fillId="0" borderId="6" xfId="17" applyNumberFormat="1" applyFont="1" applyBorder="1" applyAlignment="1">
      <alignment vertical="center"/>
    </xf>
    <xf numFmtId="176" fontId="22" fillId="0" borderId="6" xfId="17" applyNumberFormat="1" applyFont="1" applyBorder="1" applyAlignment="1">
      <alignment horizontal="center" vertical="center"/>
    </xf>
    <xf numFmtId="197" fontId="21" fillId="0" borderId="21" xfId="17" applyNumberFormat="1" applyFont="1" applyBorder="1" applyAlignment="1">
      <alignment vertical="center"/>
    </xf>
    <xf numFmtId="0" fontId="13" fillId="0" borderId="0" xfId="17" applyFont="1" applyBorder="1" applyAlignment="1"/>
    <xf numFmtId="178" fontId="13" fillId="0" borderId="0" xfId="17" applyNumberFormat="1" applyFont="1"/>
    <xf numFmtId="185" fontId="13" fillId="0" borderId="0" xfId="17" applyNumberFormat="1" applyFont="1"/>
    <xf numFmtId="0" fontId="13" fillId="0" borderId="0" xfId="17" applyFont="1"/>
    <xf numFmtId="38" fontId="13" fillId="0" borderId="0" xfId="18" applyFont="1"/>
    <xf numFmtId="0" fontId="13" fillId="0" borderId="10" xfId="17" applyFont="1" applyBorder="1" applyAlignment="1"/>
    <xf numFmtId="0" fontId="13" fillId="0" borderId="2" xfId="17" applyFont="1" applyBorder="1" applyAlignment="1">
      <alignment horizontal="center"/>
    </xf>
    <xf numFmtId="0" fontId="13" fillId="0" borderId="0" xfId="17" applyFont="1" applyBorder="1"/>
    <xf numFmtId="38" fontId="13" fillId="0" borderId="0" xfId="18" applyFont="1" applyBorder="1"/>
    <xf numFmtId="180" fontId="13" fillId="0" borderId="5" xfId="17" applyNumberFormat="1" applyFont="1" applyBorder="1" applyAlignment="1">
      <alignment horizontal="center"/>
    </xf>
    <xf numFmtId="180" fontId="13" fillId="0" borderId="4" xfId="17" applyNumberFormat="1" applyFont="1" applyBorder="1" applyAlignment="1">
      <alignment horizontal="center"/>
    </xf>
    <xf numFmtId="180" fontId="13" fillId="0" borderId="0" xfId="17" applyNumberFormat="1" applyFont="1" applyBorder="1"/>
    <xf numFmtId="180" fontId="13" fillId="0" borderId="0" xfId="17" applyNumberFormat="1" applyFont="1"/>
    <xf numFmtId="2" fontId="13" fillId="0" borderId="12" xfId="17" applyNumberFormat="1" applyFont="1" applyBorder="1" applyAlignment="1">
      <alignment horizontal="center"/>
    </xf>
    <xf numFmtId="0" fontId="13" fillId="0" borderId="1" xfId="17" applyFont="1" applyBorder="1" applyAlignment="1">
      <alignment horizontal="center"/>
    </xf>
    <xf numFmtId="188" fontId="13" fillId="0" borderId="1" xfId="17" applyNumberFormat="1" applyFont="1" applyBorder="1"/>
    <xf numFmtId="182" fontId="13" fillId="0" borderId="1" xfId="17" applyNumberFormat="1" applyFont="1" applyBorder="1"/>
    <xf numFmtId="0" fontId="13" fillId="0" borderId="12" xfId="17" applyFont="1" applyBorder="1" applyAlignment="1">
      <alignment horizontal="center"/>
    </xf>
    <xf numFmtId="0" fontId="13" fillId="0" borderId="4" xfId="17" applyFont="1" applyBorder="1" applyAlignment="1">
      <alignment horizontal="center"/>
    </xf>
    <xf numFmtId="188" fontId="13" fillId="0" borderId="1" xfId="17" applyNumberFormat="1" applyFont="1" applyBorder="1" applyAlignment="1"/>
    <xf numFmtId="0" fontId="13" fillId="0" borderId="6" xfId="17" applyFont="1" applyBorder="1" applyAlignment="1">
      <alignment horizontal="center"/>
    </xf>
    <xf numFmtId="188" fontId="13" fillId="0" borderId="9" xfId="17" applyNumberFormat="1" applyFont="1" applyBorder="1"/>
    <xf numFmtId="182" fontId="13" fillId="0" borderId="9" xfId="17" applyNumberFormat="1" applyFont="1" applyBorder="1"/>
    <xf numFmtId="188" fontId="13" fillId="0" borderId="3" xfId="17" applyNumberFormat="1" applyFont="1" applyBorder="1"/>
    <xf numFmtId="2" fontId="13" fillId="0" borderId="2" xfId="17" applyNumberFormat="1" applyFont="1" applyBorder="1" applyAlignment="1">
      <alignment horizontal="center"/>
    </xf>
    <xf numFmtId="0" fontId="13" fillId="0" borderId="5" xfId="17" applyFont="1" applyBorder="1" applyAlignment="1">
      <alignment horizontal="center"/>
    </xf>
    <xf numFmtId="0" fontId="13" fillId="0" borderId="3" xfId="17" applyFont="1" applyBorder="1" applyAlignment="1">
      <alignment horizontal="center"/>
    </xf>
    <xf numFmtId="0" fontId="13" fillId="0" borderId="9" xfId="17" applyFont="1" applyBorder="1"/>
    <xf numFmtId="188" fontId="13" fillId="0" borderId="9" xfId="17" applyNumberFormat="1" applyFont="1" applyBorder="1" applyAlignment="1">
      <alignment horizontal="center"/>
    </xf>
    <xf numFmtId="188" fontId="13" fillId="0" borderId="3" xfId="17" applyNumberFormat="1" applyFont="1" applyBorder="1" applyAlignment="1">
      <alignment horizontal="center"/>
    </xf>
    <xf numFmtId="0" fontId="13" fillId="0" borderId="0" xfId="17" applyFont="1" applyAlignment="1">
      <alignment horizontal="center"/>
    </xf>
    <xf numFmtId="188" fontId="13" fillId="0" borderId="0" xfId="17" applyNumberFormat="1" applyFont="1"/>
    <xf numFmtId="178" fontId="13" fillId="0" borderId="0" xfId="17" applyNumberFormat="1" applyFont="1" applyBorder="1"/>
    <xf numFmtId="185" fontId="13" fillId="0" borderId="0" xfId="17" applyNumberFormat="1" applyFont="1" applyBorder="1"/>
    <xf numFmtId="179" fontId="13" fillId="0" borderId="0" xfId="17" applyNumberFormat="1" applyFont="1" applyBorder="1"/>
    <xf numFmtId="0" fontId="13" fillId="0" borderId="0" xfId="7" applyFont="1" applyFill="1" applyBorder="1" applyAlignment="1">
      <alignment horizontal="center" vertical="center"/>
    </xf>
    <xf numFmtId="177" fontId="13" fillId="0" borderId="6" xfId="17" applyNumberFormat="1" applyFont="1" applyFill="1" applyBorder="1" applyAlignment="1">
      <alignment vertical="center"/>
    </xf>
    <xf numFmtId="0" fontId="25" fillId="0" borderId="6" xfId="7" applyFont="1" applyFill="1" applyBorder="1" applyAlignment="1">
      <alignment horizontal="centerContinuous" vertical="center"/>
    </xf>
    <xf numFmtId="0" fontId="25" fillId="0" borderId="3" xfId="7" applyFont="1" applyFill="1" applyBorder="1" applyAlignment="1">
      <alignment horizontal="centerContinuous" vertical="center"/>
    </xf>
    <xf numFmtId="9" fontId="13" fillId="0" borderId="0" xfId="7" applyNumberFormat="1" applyFont="1" applyFill="1" applyBorder="1" applyAlignment="1">
      <alignment vertical="center"/>
    </xf>
    <xf numFmtId="178" fontId="25" fillId="0" borderId="1" xfId="7" applyNumberFormat="1" applyFont="1" applyFill="1" applyBorder="1" applyAlignment="1">
      <alignment horizontal="center" vertical="center"/>
    </xf>
    <xf numFmtId="178" fontId="13" fillId="0" borderId="0" xfId="7" applyNumberFormat="1" applyFont="1" applyFill="1" applyBorder="1" applyAlignment="1">
      <alignment horizontal="center" vertical="center"/>
    </xf>
    <xf numFmtId="176" fontId="25" fillId="0" borderId="1" xfId="17" applyNumberFormat="1" applyFont="1" applyFill="1" applyBorder="1" applyAlignment="1">
      <alignment vertical="center"/>
    </xf>
    <xf numFmtId="186" fontId="25" fillId="0" borderId="1" xfId="7" applyNumberFormat="1" applyFont="1" applyFill="1" applyBorder="1" applyAlignment="1">
      <alignment vertical="center"/>
    </xf>
    <xf numFmtId="176" fontId="13" fillId="0" borderId="0" xfId="17" applyNumberFormat="1" applyFont="1" applyFill="1" applyBorder="1" applyAlignment="1">
      <alignment vertical="center"/>
    </xf>
    <xf numFmtId="0" fontId="13" fillId="0" borderId="0" xfId="17" applyFont="1" applyFill="1" applyBorder="1" applyAlignment="1">
      <alignment vertical="center"/>
    </xf>
    <xf numFmtId="0" fontId="13" fillId="3" borderId="0" xfId="7" applyFont="1" applyFill="1" applyAlignment="1">
      <alignment vertical="center"/>
    </xf>
    <xf numFmtId="0" fontId="13" fillId="3" borderId="0" xfId="7" applyFont="1" applyFill="1" applyBorder="1" applyAlignment="1">
      <alignment vertical="center"/>
    </xf>
    <xf numFmtId="0" fontId="13" fillId="0" borderId="12" xfId="7" applyFont="1" applyFill="1" applyBorder="1" applyAlignment="1">
      <alignment vertical="center"/>
    </xf>
    <xf numFmtId="189" fontId="13" fillId="0" borderId="5" xfId="17" applyNumberFormat="1" applyFont="1" applyFill="1" applyBorder="1" applyAlignment="1">
      <alignment vertical="center"/>
    </xf>
    <xf numFmtId="176" fontId="13" fillId="0" borderId="5" xfId="17" applyNumberFormat="1" applyFont="1" applyFill="1" applyBorder="1" applyAlignment="1">
      <alignment vertical="center"/>
    </xf>
    <xf numFmtId="176" fontId="25" fillId="0" borderId="5" xfId="17" applyNumberFormat="1" applyFont="1" applyFill="1" applyBorder="1" applyAlignment="1">
      <alignment vertical="center"/>
    </xf>
    <xf numFmtId="185" fontId="13" fillId="0" borderId="5" xfId="17" applyNumberFormat="1" applyFont="1" applyFill="1" applyBorder="1" applyAlignment="1">
      <alignment vertical="center"/>
    </xf>
    <xf numFmtId="186" fontId="25" fillId="0" borderId="5" xfId="7" applyNumberFormat="1" applyFont="1" applyFill="1" applyBorder="1" applyAlignment="1">
      <alignment vertical="center"/>
    </xf>
    <xf numFmtId="0" fontId="13" fillId="0" borderId="5" xfId="17" applyFont="1" applyFill="1" applyBorder="1" applyAlignment="1">
      <alignment vertical="center"/>
    </xf>
    <xf numFmtId="186" fontId="13" fillId="0" borderId="5" xfId="7" applyNumberFormat="1" applyFont="1" applyFill="1" applyBorder="1" applyAlignment="1">
      <alignment vertical="center"/>
    </xf>
    <xf numFmtId="179" fontId="13" fillId="0" borderId="5" xfId="7" applyNumberFormat="1" applyFont="1" applyFill="1" applyBorder="1" applyAlignment="1">
      <alignment vertical="center"/>
    </xf>
    <xf numFmtId="189" fontId="13" fillId="0" borderId="2" xfId="17" applyNumberFormat="1" applyFont="1" applyFill="1" applyBorder="1" applyAlignment="1">
      <alignment vertical="center"/>
    </xf>
    <xf numFmtId="176" fontId="13" fillId="0" borderId="2" xfId="17" applyNumberFormat="1" applyFont="1" applyFill="1" applyBorder="1" applyAlignment="1">
      <alignment vertical="center"/>
    </xf>
    <xf numFmtId="0" fontId="13" fillId="0" borderId="2" xfId="17" applyFont="1" applyFill="1" applyBorder="1" applyAlignment="1">
      <alignment vertical="center"/>
    </xf>
    <xf numFmtId="179" fontId="13" fillId="0" borderId="2" xfId="7" applyNumberFormat="1" applyFont="1" applyFill="1" applyBorder="1" applyAlignment="1">
      <alignment vertical="center"/>
    </xf>
    <xf numFmtId="179" fontId="13" fillId="0" borderId="6" xfId="7" applyNumberFormat="1" applyFont="1" applyFill="1" applyBorder="1" applyAlignment="1">
      <alignment vertical="center"/>
    </xf>
    <xf numFmtId="180" fontId="13" fillId="0" borderId="0" xfId="7" applyNumberFormat="1" applyFont="1" applyFill="1" applyBorder="1" applyAlignment="1">
      <alignment vertical="center"/>
    </xf>
    <xf numFmtId="176" fontId="26" fillId="0" borderId="0" xfId="17" applyNumberFormat="1" applyFont="1" applyFill="1" applyBorder="1" applyAlignment="1">
      <alignment vertical="center"/>
    </xf>
    <xf numFmtId="197" fontId="13" fillId="0" borderId="0" xfId="17" applyNumberFormat="1" applyFont="1" applyFill="1" applyBorder="1" applyAlignment="1">
      <alignment vertical="center"/>
    </xf>
    <xf numFmtId="176" fontId="27" fillId="0" borderId="0" xfId="17" applyNumberFormat="1" applyFont="1" applyFill="1" applyBorder="1" applyAlignment="1">
      <alignment vertical="center"/>
    </xf>
    <xf numFmtId="186" fontId="13" fillId="0" borderId="0" xfId="7" applyNumberFormat="1" applyFont="1" applyFill="1" applyBorder="1" applyAlignment="1">
      <alignment vertical="center"/>
    </xf>
    <xf numFmtId="189" fontId="13" fillId="0" borderId="6" xfId="17" applyNumberFormat="1" applyFont="1" applyFill="1" applyBorder="1" applyAlignment="1">
      <alignment vertical="center"/>
    </xf>
    <xf numFmtId="176" fontId="25" fillId="0" borderId="10" xfId="17" applyNumberFormat="1" applyFont="1" applyFill="1" applyBorder="1" applyAlignment="1">
      <alignment vertical="center"/>
    </xf>
    <xf numFmtId="179" fontId="25" fillId="0" borderId="1" xfId="7" applyNumberFormat="1" applyFont="1" applyFill="1" applyBorder="1" applyAlignment="1">
      <alignment vertical="center"/>
    </xf>
    <xf numFmtId="179" fontId="20" fillId="0" borderId="1" xfId="7" applyNumberFormat="1" applyFont="1" applyFill="1" applyBorder="1" applyAlignment="1">
      <alignment horizontal="center" vertical="center" shrinkToFit="1"/>
    </xf>
    <xf numFmtId="187" fontId="25" fillId="0" borderId="1" xfId="7" applyNumberFormat="1" applyFont="1" applyFill="1" applyBorder="1" applyAlignment="1">
      <alignment vertical="center"/>
    </xf>
    <xf numFmtId="186" fontId="13" fillId="0" borderId="1" xfId="7" applyNumberFormat="1" applyFont="1" applyFill="1" applyBorder="1" applyAlignment="1">
      <alignment horizontal="right" vertical="center"/>
    </xf>
    <xf numFmtId="179" fontId="17" fillId="0" borderId="1" xfId="7" applyNumberFormat="1" applyFont="1" applyFill="1" applyBorder="1" applyAlignment="1">
      <alignment vertical="center"/>
    </xf>
    <xf numFmtId="179" fontId="28" fillId="0" borderId="1" xfId="7" applyNumberFormat="1" applyFont="1" applyFill="1" applyBorder="1" applyAlignment="1">
      <alignment horizontal="center" vertical="center"/>
    </xf>
    <xf numFmtId="0" fontId="13" fillId="0" borderId="1" xfId="7" applyFont="1" applyFill="1" applyBorder="1" applyAlignment="1">
      <alignment vertical="center" shrinkToFit="1"/>
    </xf>
    <xf numFmtId="0" fontId="25" fillId="0" borderId="1" xfId="7" applyFont="1" applyFill="1" applyBorder="1" applyAlignment="1">
      <alignment vertical="center"/>
    </xf>
    <xf numFmtId="0" fontId="25" fillId="0" borderId="9" xfId="7" applyFont="1" applyFill="1" applyBorder="1" applyAlignment="1">
      <alignment vertical="center"/>
    </xf>
    <xf numFmtId="0" fontId="25" fillId="0" borderId="0" xfId="7" applyFont="1" applyFill="1" applyAlignment="1">
      <alignment vertical="center"/>
    </xf>
    <xf numFmtId="179" fontId="13" fillId="0" borderId="0" xfId="7" applyNumberFormat="1" applyFont="1" applyFill="1" applyBorder="1" applyAlignment="1">
      <alignment vertical="center"/>
    </xf>
    <xf numFmtId="187" fontId="13" fillId="0" borderId="0" xfId="7" applyNumberFormat="1" applyFont="1" applyFill="1" applyBorder="1" applyAlignment="1">
      <alignment horizontal="center" vertical="center"/>
    </xf>
    <xf numFmtId="179" fontId="17" fillId="0" borderId="0" xfId="7" applyNumberFormat="1" applyFont="1" applyFill="1" applyBorder="1" applyAlignment="1">
      <alignment horizontal="center" vertical="center"/>
    </xf>
    <xf numFmtId="187" fontId="13" fillId="0" borderId="0" xfId="7" applyNumberFormat="1" applyFont="1" applyFill="1" applyBorder="1" applyAlignment="1">
      <alignment vertical="center"/>
    </xf>
    <xf numFmtId="0" fontId="20" fillId="0" borderId="1" xfId="17" applyFont="1" applyBorder="1" applyAlignment="1">
      <alignment vertical="center"/>
    </xf>
    <xf numFmtId="0" fontId="20" fillId="0" borderId="1" xfId="17" applyFont="1" applyBorder="1" applyAlignment="1">
      <alignment horizontal="center" vertical="center" wrapText="1"/>
    </xf>
    <xf numFmtId="0" fontId="20" fillId="0" borderId="3" xfId="17" applyFont="1" applyFill="1" applyBorder="1" applyAlignment="1">
      <alignment horizontal="center" vertical="center"/>
    </xf>
    <xf numFmtId="0" fontId="20" fillId="0" borderId="0" xfId="17" applyFont="1" applyAlignment="1">
      <alignment vertical="center"/>
    </xf>
    <xf numFmtId="0" fontId="20" fillId="0" borderId="0" xfId="17" applyFont="1" applyFill="1" applyAlignment="1">
      <alignment vertical="center"/>
    </xf>
    <xf numFmtId="0" fontId="20" fillId="2" borderId="1" xfId="17" applyFont="1" applyFill="1" applyBorder="1" applyAlignment="1">
      <alignment horizontal="center" vertical="center"/>
    </xf>
    <xf numFmtId="0" fontId="20" fillId="0" borderId="9" xfId="17" applyFont="1" applyFill="1" applyBorder="1" applyAlignment="1">
      <alignment horizontal="center" vertical="center"/>
    </xf>
    <xf numFmtId="201" fontId="20" fillId="0" borderId="1" xfId="17" applyNumberFormat="1" applyFont="1" applyFill="1" applyBorder="1" applyAlignment="1">
      <alignment horizontal="center" vertical="center"/>
    </xf>
    <xf numFmtId="201" fontId="20" fillId="0" borderId="3" xfId="17" applyNumberFormat="1" applyFont="1" applyBorder="1" applyAlignment="1">
      <alignment horizontal="center" vertical="center"/>
    </xf>
    <xf numFmtId="180" fontId="20" fillId="0" borderId="0" xfId="17" applyNumberFormat="1" applyFont="1" applyAlignment="1">
      <alignment vertical="center"/>
    </xf>
    <xf numFmtId="0" fontId="30" fillId="2" borderId="1" xfId="17" applyFont="1" applyFill="1" applyBorder="1" applyAlignment="1">
      <alignment horizontal="center" vertical="center"/>
    </xf>
    <xf numFmtId="0" fontId="30" fillId="0" borderId="9" xfId="17" applyFont="1" applyFill="1" applyBorder="1" applyAlignment="1">
      <alignment horizontal="center" vertical="center"/>
    </xf>
    <xf numFmtId="0" fontId="30" fillId="0" borderId="3" xfId="17" applyFont="1" applyFill="1" applyBorder="1" applyAlignment="1">
      <alignment horizontal="center" vertical="center"/>
    </xf>
    <xf numFmtId="0" fontId="20" fillId="0" borderId="0" xfId="17" applyFont="1" applyBorder="1" applyAlignment="1">
      <alignment vertical="center"/>
    </xf>
    <xf numFmtId="181" fontId="17" fillId="2" borderId="17" xfId="17" applyNumberFormat="1" applyFont="1" applyFill="1" applyBorder="1" applyAlignment="1">
      <alignment vertical="center"/>
    </xf>
    <xf numFmtId="181" fontId="17" fillId="2" borderId="10" xfId="17" applyNumberFormat="1" applyFont="1" applyFill="1" applyBorder="1" applyAlignment="1">
      <alignment vertical="center"/>
    </xf>
    <xf numFmtId="181" fontId="17" fillId="0" borderId="0" xfId="17" applyNumberFormat="1" applyFont="1" applyBorder="1" applyAlignment="1">
      <alignment vertical="center"/>
    </xf>
    <xf numFmtId="0" fontId="31" fillId="0" borderId="9" xfId="51" applyFont="1" applyBorder="1" applyAlignment="1">
      <alignment horizontal="center" vertical="center"/>
    </xf>
    <xf numFmtId="0" fontId="17" fillId="0" borderId="15" xfId="17" applyFont="1" applyBorder="1" applyAlignment="1">
      <alignment horizontal="center" vertical="center"/>
    </xf>
    <xf numFmtId="177" fontId="20" fillId="0" borderId="0" xfId="17" applyNumberFormat="1" applyFont="1" applyBorder="1" applyAlignment="1">
      <alignment vertical="center"/>
    </xf>
    <xf numFmtId="0" fontId="20" fillId="0" borderId="0" xfId="17" applyFont="1" applyBorder="1" applyAlignment="1">
      <alignment horizontal="center" vertical="center"/>
    </xf>
    <xf numFmtId="0" fontId="20" fillId="0" borderId="9" xfId="17" applyFont="1" applyBorder="1" applyAlignment="1">
      <alignment horizontal="center" vertical="center"/>
    </xf>
    <xf numFmtId="177" fontId="20" fillId="0" borderId="9" xfId="17" applyNumberFormat="1" applyFont="1" applyBorder="1" applyAlignment="1">
      <alignment vertical="center"/>
    </xf>
    <xf numFmtId="0" fontId="20" fillId="0" borderId="3" xfId="17" applyFont="1" applyBorder="1" applyAlignment="1">
      <alignment horizontal="center" vertical="center"/>
    </xf>
    <xf numFmtId="177" fontId="30" fillId="0" borderId="9" xfId="17" applyNumberFormat="1" applyFont="1" applyBorder="1" applyAlignment="1">
      <alignment vertical="center"/>
    </xf>
    <xf numFmtId="179" fontId="20" fillId="0" borderId="9" xfId="17" applyNumberFormat="1" applyFont="1" applyBorder="1" applyAlignment="1">
      <alignment vertical="center"/>
    </xf>
    <xf numFmtId="179" fontId="30" fillId="0" borderId="9" xfId="17" applyNumberFormat="1" applyFont="1" applyBorder="1" applyAlignment="1">
      <alignment vertical="center"/>
    </xf>
    <xf numFmtId="0" fontId="20" fillId="2" borderId="9" xfId="17" applyFont="1" applyFill="1" applyBorder="1" applyAlignment="1" applyProtection="1">
      <alignment horizontal="center" vertical="center"/>
      <protection locked="0"/>
    </xf>
    <xf numFmtId="179" fontId="20" fillId="2" borderId="9" xfId="17" applyNumberFormat="1" applyFont="1" applyFill="1" applyBorder="1" applyAlignment="1" applyProtection="1">
      <alignment vertical="center"/>
      <protection locked="0"/>
    </xf>
    <xf numFmtId="0" fontId="20" fillId="2" borderId="3" xfId="17" applyFont="1" applyFill="1" applyBorder="1" applyAlignment="1" applyProtection="1">
      <alignment horizontal="center" vertical="center"/>
      <protection locked="0"/>
    </xf>
    <xf numFmtId="179" fontId="30" fillId="2" borderId="9" xfId="17" applyNumberFormat="1" applyFont="1" applyFill="1" applyBorder="1" applyAlignment="1" applyProtection="1">
      <alignment vertical="center"/>
      <protection locked="0"/>
    </xf>
    <xf numFmtId="186" fontId="20" fillId="2" borderId="9" xfId="17" applyNumberFormat="1" applyFont="1" applyFill="1" applyBorder="1" applyAlignment="1" applyProtection="1">
      <alignment vertical="center"/>
      <protection locked="0"/>
    </xf>
    <xf numFmtId="186" fontId="30" fillId="2" borderId="9" xfId="17" applyNumberFormat="1" applyFont="1" applyFill="1" applyBorder="1" applyAlignment="1" applyProtection="1">
      <alignment vertical="center"/>
      <protection locked="0"/>
    </xf>
    <xf numFmtId="191" fontId="20" fillId="2" borderId="9" xfId="17" applyNumberFormat="1" applyFont="1" applyFill="1" applyBorder="1" applyAlignment="1">
      <alignment horizontal="center" vertical="center"/>
    </xf>
    <xf numFmtId="188" fontId="20" fillId="2" borderId="3" xfId="17" applyNumberFormat="1" applyFont="1" applyFill="1" applyBorder="1" applyAlignment="1">
      <alignment horizontal="center" vertical="center"/>
    </xf>
    <xf numFmtId="191" fontId="30" fillId="2" borderId="9" xfId="17" applyNumberFormat="1" applyFont="1" applyFill="1" applyBorder="1" applyAlignment="1">
      <alignment horizontal="center" vertical="center"/>
    </xf>
    <xf numFmtId="0" fontId="20" fillId="2" borderId="3" xfId="17" applyFont="1" applyFill="1" applyBorder="1" applyAlignment="1">
      <alignment horizontal="center" vertical="center"/>
    </xf>
    <xf numFmtId="0" fontId="30" fillId="2" borderId="9" xfId="17" applyFont="1" applyFill="1" applyBorder="1" applyAlignment="1">
      <alignment horizontal="center" vertical="center"/>
    </xf>
    <xf numFmtId="192" fontId="17" fillId="2" borderId="9" xfId="18" applyNumberFormat="1" applyFont="1" applyFill="1" applyBorder="1" applyAlignment="1">
      <alignment horizontal="center" vertical="center" shrinkToFit="1"/>
    </xf>
    <xf numFmtId="192" fontId="17" fillId="2" borderId="9" xfId="18" applyNumberFormat="1" applyFont="1" applyFill="1" applyBorder="1" applyAlignment="1">
      <alignment vertical="center" shrinkToFit="1"/>
    </xf>
    <xf numFmtId="202" fontId="17" fillId="2" borderId="9" xfId="18" applyNumberFormat="1" applyFont="1" applyFill="1" applyBorder="1" applyAlignment="1">
      <alignment vertical="center" shrinkToFit="1"/>
    </xf>
    <xf numFmtId="192" fontId="17" fillId="2" borderId="9" xfId="18" applyNumberFormat="1" applyFont="1" applyFill="1" applyBorder="1" applyAlignment="1">
      <alignment horizontal="center" vertical="center"/>
    </xf>
    <xf numFmtId="192" fontId="22" fillId="2" borderId="10" xfId="17" applyNumberFormat="1" applyFont="1" applyFill="1" applyBorder="1" applyAlignment="1">
      <alignment horizontal="center" vertical="center"/>
    </xf>
    <xf numFmtId="192" fontId="17" fillId="2" borderId="10" xfId="18" applyNumberFormat="1" applyFont="1" applyFill="1" applyBorder="1" applyAlignment="1">
      <alignment vertical="center" shrinkToFit="1"/>
    </xf>
    <xf numFmtId="202" fontId="22" fillId="2" borderId="9" xfId="18" applyNumberFormat="1" applyFont="1" applyFill="1" applyBorder="1" applyAlignment="1">
      <alignment vertical="center" shrinkToFit="1"/>
    </xf>
    <xf numFmtId="192" fontId="17" fillId="2" borderId="10" xfId="18" applyNumberFormat="1" applyFont="1" applyFill="1" applyBorder="1" applyAlignment="1">
      <alignment horizontal="center" vertical="center"/>
    </xf>
    <xf numFmtId="186" fontId="22" fillId="2" borderId="9" xfId="17" applyNumberFormat="1" applyFont="1" applyFill="1" applyBorder="1" applyAlignment="1">
      <alignment vertical="center"/>
    </xf>
    <xf numFmtId="186" fontId="17" fillId="2" borderId="9" xfId="17" applyNumberFormat="1" applyFont="1" applyFill="1" applyBorder="1" applyAlignment="1">
      <alignment horizontal="center" vertical="center"/>
    </xf>
    <xf numFmtId="181" fontId="22" fillId="0" borderId="10" xfId="17" applyNumberFormat="1" applyFont="1" applyFill="1" applyBorder="1" applyAlignment="1">
      <alignment vertical="center"/>
    </xf>
    <xf numFmtId="186" fontId="22" fillId="0" borderId="9" xfId="17" applyNumberFormat="1" applyFont="1" applyFill="1" applyBorder="1" applyAlignment="1">
      <alignment vertical="center"/>
    </xf>
    <xf numFmtId="0" fontId="13" fillId="0" borderId="0" xfId="7" applyFont="1" applyFill="1" applyBorder="1" applyAlignment="1">
      <alignment horizontal="centerContinuous" vertical="center"/>
    </xf>
    <xf numFmtId="179" fontId="13" fillId="0" borderId="0" xfId="17" applyNumberFormat="1" applyFont="1" applyFill="1" applyBorder="1" applyAlignment="1">
      <alignment vertical="center"/>
    </xf>
    <xf numFmtId="180" fontId="17" fillId="0" borderId="0" xfId="17" applyNumberFormat="1" applyFont="1" applyAlignment="1">
      <alignment vertical="center"/>
    </xf>
    <xf numFmtId="182" fontId="28" fillId="0" borderId="9" xfId="17" applyNumberFormat="1" applyFont="1" applyFill="1" applyBorder="1" applyAlignment="1">
      <alignment vertical="center"/>
    </xf>
    <xf numFmtId="0" fontId="28" fillId="0" borderId="3" xfId="17" applyFont="1" applyFill="1" applyBorder="1" applyAlignment="1">
      <alignment horizontal="center" vertical="center"/>
    </xf>
    <xf numFmtId="0" fontId="28" fillId="0" borderId="9" xfId="17" applyFont="1" applyFill="1" applyBorder="1" applyAlignment="1">
      <alignment horizontal="center" vertical="center"/>
    </xf>
    <xf numFmtId="0" fontId="17" fillId="0" borderId="0" xfId="17" applyFont="1" applyFill="1" applyBorder="1" applyAlignment="1">
      <alignment horizontal="center" vertical="center"/>
    </xf>
    <xf numFmtId="188" fontId="28" fillId="0" borderId="17" xfId="17" applyNumberFormat="1" applyFont="1" applyFill="1" applyBorder="1" applyAlignment="1">
      <alignment vertical="center"/>
    </xf>
    <xf numFmtId="0" fontId="28" fillId="0" borderId="16" xfId="17" applyFont="1" applyFill="1" applyBorder="1" applyAlignment="1">
      <alignment horizontal="center" vertical="center"/>
    </xf>
    <xf numFmtId="192" fontId="28" fillId="0" borderId="9" xfId="18" applyNumberFormat="1" applyFont="1" applyFill="1" applyBorder="1" applyAlignment="1">
      <alignment vertical="center"/>
    </xf>
    <xf numFmtId="181" fontId="17" fillId="0" borderId="0" xfId="17" applyNumberFormat="1" applyFont="1" applyFill="1" applyBorder="1" applyAlignment="1">
      <alignment vertical="center"/>
    </xf>
    <xf numFmtId="188" fontId="28" fillId="0" borderId="0" xfId="17" applyNumberFormat="1" applyFont="1" applyFill="1" applyBorder="1" applyAlignment="1">
      <alignment vertical="center"/>
    </xf>
    <xf numFmtId="0" fontId="28" fillId="0" borderId="15" xfId="17" applyFont="1" applyFill="1" applyBorder="1" applyAlignment="1">
      <alignment horizontal="center" vertical="center"/>
    </xf>
    <xf numFmtId="178" fontId="17" fillId="0" borderId="10" xfId="17" applyNumberFormat="1" applyFont="1" applyFill="1" applyBorder="1" applyAlignment="1">
      <alignment vertical="center"/>
    </xf>
    <xf numFmtId="0" fontId="20" fillId="0" borderId="0" xfId="17" applyFont="1" applyFill="1" applyBorder="1" applyAlignment="1">
      <alignment vertical="center"/>
    </xf>
    <xf numFmtId="181" fontId="17" fillId="0" borderId="17" xfId="17" applyNumberFormat="1" applyFont="1" applyFill="1" applyBorder="1" applyAlignment="1">
      <alignment vertical="center"/>
    </xf>
    <xf numFmtId="181" fontId="17" fillId="0" borderId="10" xfId="17" applyNumberFormat="1" applyFont="1" applyFill="1" applyBorder="1" applyAlignment="1">
      <alignment vertical="center"/>
    </xf>
    <xf numFmtId="181" fontId="28" fillId="0" borderId="17" xfId="17" applyNumberFormat="1" applyFont="1" applyFill="1" applyBorder="1" applyAlignment="1">
      <alignment vertical="center"/>
    </xf>
    <xf numFmtId="0" fontId="28" fillId="0" borderId="17" xfId="17" applyFont="1" applyFill="1" applyBorder="1" applyAlignment="1">
      <alignment horizontal="center" vertical="center"/>
    </xf>
    <xf numFmtId="181" fontId="28" fillId="0" borderId="10" xfId="17" applyNumberFormat="1" applyFont="1" applyFill="1" applyBorder="1" applyAlignment="1">
      <alignment vertical="center"/>
    </xf>
    <xf numFmtId="0" fontId="28" fillId="0" borderId="10" xfId="17" applyFont="1" applyFill="1" applyBorder="1" applyAlignment="1">
      <alignment horizontal="center" vertical="center"/>
    </xf>
    <xf numFmtId="0" fontId="17" fillId="0" borderId="0" xfId="17" applyFont="1" applyFill="1" applyBorder="1" applyAlignment="1" applyProtection="1">
      <alignment horizontal="right" vertical="center"/>
      <protection locked="0"/>
    </xf>
    <xf numFmtId="177" fontId="17" fillId="0" borderId="17" xfId="17" applyNumberFormat="1" applyFont="1" applyBorder="1" applyAlignment="1">
      <alignment vertical="center"/>
    </xf>
    <xf numFmtId="177" fontId="22" fillId="0" borderId="17" xfId="17" applyNumberFormat="1" applyFont="1" applyBorder="1" applyAlignment="1">
      <alignment vertical="center"/>
    </xf>
    <xf numFmtId="178" fontId="17" fillId="0" borderId="0" xfId="17" applyNumberFormat="1" applyFont="1" applyFill="1" applyBorder="1" applyAlignment="1">
      <alignment vertical="center"/>
    </xf>
    <xf numFmtId="178" fontId="22" fillId="0" borderId="0" xfId="17" applyNumberFormat="1" applyFont="1" applyFill="1" applyBorder="1" applyAlignment="1">
      <alignment vertical="center"/>
    </xf>
    <xf numFmtId="182" fontId="17" fillId="0" borderId="0" xfId="17" applyNumberFormat="1" applyFont="1" applyFill="1" applyBorder="1" applyAlignment="1" applyProtection="1">
      <alignment vertical="center"/>
      <protection locked="0"/>
    </xf>
    <xf numFmtId="0" fontId="17" fillId="0" borderId="13" xfId="17" applyFont="1" applyFill="1" applyBorder="1" applyAlignment="1" applyProtection="1">
      <alignment horizontal="center" vertical="center"/>
      <protection locked="0"/>
    </xf>
    <xf numFmtId="182" fontId="22" fillId="0" borderId="0" xfId="17" applyNumberFormat="1" applyFont="1" applyFill="1" applyBorder="1" applyAlignment="1" applyProtection="1">
      <alignment vertical="center"/>
      <protection locked="0"/>
    </xf>
    <xf numFmtId="0" fontId="17" fillId="0" borderId="10" xfId="17" applyFont="1" applyFill="1" applyBorder="1" applyAlignment="1" applyProtection="1">
      <alignment horizontal="center" vertical="center"/>
      <protection locked="0"/>
    </xf>
    <xf numFmtId="188" fontId="22" fillId="0" borderId="10" xfId="17" applyNumberFormat="1" applyFont="1" applyFill="1" applyBorder="1" applyAlignment="1" applyProtection="1">
      <alignment vertical="center"/>
      <protection locked="0"/>
    </xf>
    <xf numFmtId="0" fontId="17" fillId="0" borderId="9" xfId="17" applyFont="1" applyFill="1" applyBorder="1" applyAlignment="1" applyProtection="1">
      <alignment horizontal="center" vertical="center"/>
      <protection locked="0"/>
    </xf>
    <xf numFmtId="182" fontId="17" fillId="0" borderId="9" xfId="17" applyNumberFormat="1" applyFont="1" applyFill="1" applyBorder="1" applyAlignment="1" applyProtection="1">
      <alignment vertical="center"/>
      <protection locked="0"/>
    </xf>
    <xf numFmtId="0" fontId="17" fillId="0" borderId="3" xfId="17" applyFont="1" applyFill="1" applyBorder="1" applyAlignment="1" applyProtection="1">
      <alignment horizontal="center" vertical="center"/>
      <protection locked="0"/>
    </xf>
    <xf numFmtId="182" fontId="22" fillId="0" borderId="9" xfId="17" applyNumberFormat="1" applyFont="1" applyFill="1" applyBorder="1" applyAlignment="1" applyProtection="1">
      <alignment vertical="center"/>
      <protection locked="0"/>
    </xf>
    <xf numFmtId="203" fontId="17" fillId="0" borderId="10" xfId="17" applyNumberFormat="1" applyFont="1" applyFill="1" applyBorder="1" applyAlignment="1" applyProtection="1">
      <alignment vertical="center"/>
      <protection locked="0"/>
    </xf>
    <xf numFmtId="181" fontId="22" fillId="0" borderId="10" xfId="17" applyNumberFormat="1" applyFont="1" applyFill="1" applyBorder="1" applyAlignment="1" applyProtection="1">
      <alignment vertical="center"/>
      <protection locked="0"/>
    </xf>
    <xf numFmtId="188" fontId="17" fillId="0" borderId="6" xfId="17" applyNumberFormat="1" applyFont="1" applyFill="1" applyBorder="1" applyAlignment="1">
      <alignment vertical="center"/>
    </xf>
    <xf numFmtId="0" fontId="17" fillId="0" borderId="3" xfId="17" applyFont="1" applyFill="1" applyBorder="1" applyAlignment="1">
      <alignment horizontal="center" vertical="center" shrinkToFit="1"/>
    </xf>
    <xf numFmtId="177" fontId="17" fillId="0" borderId="9" xfId="17" applyNumberFormat="1" applyFont="1" applyFill="1" applyBorder="1" applyAlignment="1">
      <alignment vertical="center"/>
    </xf>
    <xf numFmtId="192" fontId="22" fillId="0" borderId="10" xfId="18" applyNumberFormat="1" applyFont="1" applyFill="1" applyBorder="1" applyAlignment="1">
      <alignment vertical="center"/>
    </xf>
    <xf numFmtId="0" fontId="17" fillId="0" borderId="15" xfId="17" applyFont="1" applyFill="1" applyBorder="1" applyAlignment="1">
      <alignment horizontal="center" vertical="center" shrinkToFit="1"/>
    </xf>
    <xf numFmtId="177" fontId="22" fillId="0" borderId="10" xfId="17" applyNumberFormat="1" applyFont="1" applyFill="1" applyBorder="1" applyAlignment="1">
      <alignment vertical="center"/>
    </xf>
    <xf numFmtId="186" fontId="22" fillId="0" borderId="10" xfId="17" applyNumberFormat="1" applyFont="1" applyFill="1" applyBorder="1" applyAlignment="1">
      <alignment vertical="center"/>
    </xf>
    <xf numFmtId="188" fontId="28" fillId="0" borderId="6" xfId="17" applyNumberFormat="1" applyFont="1" applyFill="1" applyBorder="1" applyAlignment="1">
      <alignment vertical="center"/>
    </xf>
    <xf numFmtId="0" fontId="28" fillId="0" borderId="3" xfId="17" applyFont="1" applyFill="1" applyBorder="1" applyAlignment="1">
      <alignment horizontal="center" vertical="center" shrinkToFit="1"/>
    </xf>
    <xf numFmtId="177" fontId="28" fillId="0" borderId="9" xfId="17" applyNumberFormat="1" applyFont="1" applyFill="1" applyBorder="1" applyAlignment="1">
      <alignment vertical="center"/>
    </xf>
    <xf numFmtId="186" fontId="28" fillId="0" borderId="9" xfId="17" applyNumberFormat="1" applyFont="1" applyFill="1" applyBorder="1" applyAlignment="1">
      <alignment vertical="center"/>
    </xf>
    <xf numFmtId="191" fontId="28" fillId="0" borderId="10" xfId="18" applyNumberFormat="1" applyFont="1" applyFill="1" applyBorder="1" applyAlignment="1">
      <alignment vertical="center"/>
    </xf>
    <xf numFmtId="0" fontId="28" fillId="0" borderId="15" xfId="17" applyFont="1" applyFill="1" applyBorder="1" applyAlignment="1">
      <alignment horizontal="center" vertical="center" shrinkToFit="1"/>
    </xf>
    <xf numFmtId="177" fontId="28" fillId="0" borderId="10" xfId="17" applyNumberFormat="1" applyFont="1" applyFill="1" applyBorder="1" applyAlignment="1">
      <alignment vertical="center"/>
    </xf>
    <xf numFmtId="186" fontId="28" fillId="0" borderId="10" xfId="17" applyNumberFormat="1" applyFont="1" applyFill="1" applyBorder="1" applyAlignment="1">
      <alignment vertical="center"/>
    </xf>
    <xf numFmtId="186" fontId="17" fillId="0" borderId="0" xfId="17" applyNumberFormat="1" applyFont="1" applyFill="1" applyBorder="1" applyAlignment="1">
      <alignment vertical="center"/>
    </xf>
    <xf numFmtId="0" fontId="26" fillId="0" borderId="0" xfId="7" applyFont="1" applyFill="1" applyBorder="1" applyAlignment="1">
      <alignment horizontal="center" vertical="center"/>
    </xf>
    <xf numFmtId="0" fontId="27" fillId="0" borderId="0" xfId="7" applyFont="1" applyFill="1" applyBorder="1" applyAlignment="1">
      <alignment vertical="center"/>
    </xf>
    <xf numFmtId="0" fontId="13" fillId="0" borderId="11" xfId="17" applyFont="1" applyFill="1" applyBorder="1" applyAlignment="1">
      <alignment vertical="center"/>
    </xf>
    <xf numFmtId="179" fontId="13" fillId="0" borderId="15" xfId="7" applyNumberFormat="1" applyFont="1" applyFill="1" applyBorder="1" applyAlignment="1">
      <alignment vertical="center"/>
    </xf>
    <xf numFmtId="0" fontId="13" fillId="0" borderId="2" xfId="7" applyFont="1" applyFill="1" applyBorder="1" applyAlignment="1">
      <alignment horizontal="center" vertical="center"/>
    </xf>
    <xf numFmtId="0" fontId="13" fillId="0" borderId="5" xfId="7" applyFont="1" applyFill="1" applyBorder="1" applyAlignment="1">
      <alignment horizontal="center" vertical="center"/>
    </xf>
    <xf numFmtId="0" fontId="13" fillId="0" borderId="6" xfId="17" applyFont="1" applyFill="1" applyBorder="1" applyAlignment="1">
      <alignment horizontal="center" vertical="center"/>
    </xf>
    <xf numFmtId="0" fontId="13" fillId="0" borderId="9" xfId="17" applyFont="1" applyFill="1" applyBorder="1" applyAlignment="1">
      <alignment horizontal="center" vertical="center"/>
    </xf>
    <xf numFmtId="183" fontId="13" fillId="0" borderId="2" xfId="7" applyNumberFormat="1" applyFont="1" applyFill="1" applyBorder="1" applyAlignment="1">
      <alignment horizontal="center" vertical="center"/>
    </xf>
    <xf numFmtId="183" fontId="13" fillId="0" borderId="5" xfId="7" applyNumberFormat="1" applyFont="1" applyFill="1" applyBorder="1" applyAlignment="1">
      <alignment horizontal="center" vertical="center"/>
    </xf>
    <xf numFmtId="185" fontId="25" fillId="0" borderId="2" xfId="7" applyNumberFormat="1" applyFont="1" applyFill="1" applyBorder="1" applyAlignment="1">
      <alignment horizontal="center" vertical="center"/>
    </xf>
    <xf numFmtId="185" fontId="25" fillId="0" borderId="5" xfId="7" applyNumberFormat="1" applyFont="1" applyFill="1" applyBorder="1" applyAlignment="1">
      <alignment horizontal="center" vertical="center"/>
    </xf>
    <xf numFmtId="9" fontId="13" fillId="0" borderId="2" xfId="7" applyNumberFormat="1" applyFont="1" applyFill="1" applyBorder="1" applyAlignment="1">
      <alignment horizontal="center" vertical="center"/>
    </xf>
    <xf numFmtId="9" fontId="13" fillId="0" borderId="5" xfId="7" applyNumberFormat="1" applyFont="1" applyFill="1" applyBorder="1" applyAlignment="1">
      <alignment horizontal="center" vertical="center"/>
    </xf>
    <xf numFmtId="185" fontId="13" fillId="0" borderId="2" xfId="7" applyNumberFormat="1" applyFont="1" applyFill="1" applyBorder="1" applyAlignment="1">
      <alignment horizontal="center" vertical="center"/>
    </xf>
    <xf numFmtId="185" fontId="13" fillId="0" borderId="5" xfId="7" applyNumberFormat="1" applyFont="1" applyFill="1" applyBorder="1" applyAlignment="1">
      <alignment horizontal="center" vertical="center"/>
    </xf>
    <xf numFmtId="0" fontId="17" fillId="2" borderId="6" xfId="17" applyFont="1" applyFill="1" applyBorder="1" applyAlignment="1">
      <alignment horizontal="right" vertical="center"/>
    </xf>
    <xf numFmtId="0" fontId="17" fillId="2" borderId="3" xfId="17" applyFont="1" applyFill="1" applyBorder="1" applyAlignment="1">
      <alignment horizontal="right" vertical="center"/>
    </xf>
    <xf numFmtId="182" fontId="22" fillId="0" borderId="6" xfId="17" applyNumberFormat="1" applyFont="1" applyFill="1" applyBorder="1" applyAlignment="1">
      <alignment horizontal="right" vertical="center"/>
    </xf>
    <xf numFmtId="182" fontId="22" fillId="0" borderId="9" xfId="17" applyNumberFormat="1" applyFont="1" applyFill="1" applyBorder="1" applyAlignment="1">
      <alignment horizontal="right" vertical="center"/>
    </xf>
    <xf numFmtId="0" fontId="17" fillId="0" borderId="6" xfId="17" applyFont="1" applyFill="1" applyBorder="1" applyAlignment="1">
      <alignment horizontal="right" vertical="center"/>
    </xf>
    <xf numFmtId="0" fontId="17" fillId="0" borderId="3" xfId="17" applyFont="1" applyFill="1" applyBorder="1" applyAlignment="1">
      <alignment horizontal="right" vertical="center"/>
    </xf>
    <xf numFmtId="182" fontId="22" fillId="0" borderId="6" xfId="17" applyNumberFormat="1" applyFont="1" applyBorder="1" applyAlignment="1">
      <alignment horizontal="right" vertical="center"/>
    </xf>
    <xf numFmtId="182" fontId="22" fillId="0" borderId="9" xfId="17" applyNumberFormat="1" applyFont="1" applyBorder="1" applyAlignment="1">
      <alignment horizontal="right" vertical="center"/>
    </xf>
    <xf numFmtId="0" fontId="17" fillId="2" borderId="9" xfId="17" applyFont="1" applyFill="1" applyBorder="1" applyAlignment="1">
      <alignment horizontal="left" vertical="center"/>
    </xf>
    <xf numFmtId="0" fontId="17" fillId="2" borderId="3" xfId="17" applyFont="1" applyFill="1" applyBorder="1" applyAlignment="1">
      <alignment horizontal="left" vertical="center"/>
    </xf>
    <xf numFmtId="0" fontId="17" fillId="2" borderId="9" xfId="17" applyFont="1" applyFill="1" applyBorder="1" applyAlignment="1">
      <alignment horizontal="right" vertical="center"/>
    </xf>
    <xf numFmtId="182" fontId="17" fillId="0" borderId="6" xfId="17" applyNumberFormat="1" applyFont="1" applyFill="1" applyBorder="1" applyAlignment="1">
      <alignment horizontal="right" vertical="center"/>
    </xf>
    <xf numFmtId="182" fontId="17" fillId="0" borderId="9" xfId="17" applyNumberFormat="1" applyFont="1" applyFill="1" applyBorder="1" applyAlignment="1">
      <alignment horizontal="right" vertical="center"/>
    </xf>
    <xf numFmtId="0" fontId="28" fillId="0" borderId="12" xfId="17" applyFont="1" applyFill="1" applyBorder="1" applyAlignment="1">
      <alignment vertical="center"/>
    </xf>
    <xf numFmtId="0" fontId="28" fillId="0" borderId="0" xfId="17" applyFont="1" applyFill="1" applyBorder="1" applyAlignment="1">
      <alignment vertical="center"/>
    </xf>
    <xf numFmtId="0" fontId="28" fillId="0" borderId="13" xfId="17" applyFont="1" applyFill="1" applyBorder="1" applyAlignment="1">
      <alignment vertical="center"/>
    </xf>
    <xf numFmtId="0" fontId="28" fillId="0" borderId="11" xfId="17" applyFont="1" applyFill="1" applyBorder="1" applyAlignment="1">
      <alignment vertical="center"/>
    </xf>
    <xf numFmtId="0" fontId="28" fillId="0" borderId="10" xfId="17" applyFont="1" applyFill="1" applyBorder="1" applyAlignment="1">
      <alignment vertical="center"/>
    </xf>
    <xf numFmtId="0" fontId="28" fillId="0" borderId="15" xfId="17" applyFont="1" applyFill="1" applyBorder="1" applyAlignment="1">
      <alignment vertical="center"/>
    </xf>
    <xf numFmtId="0" fontId="17" fillId="0" borderId="14" xfId="17" applyFont="1" applyFill="1" applyBorder="1" applyAlignment="1">
      <alignment vertical="center" shrinkToFit="1"/>
    </xf>
    <xf numFmtId="0" fontId="17" fillId="0" borderId="17" xfId="17" applyFont="1" applyFill="1" applyBorder="1" applyAlignment="1">
      <alignment vertical="center" shrinkToFit="1"/>
    </xf>
    <xf numFmtId="0" fontId="17" fillId="0" borderId="16" xfId="17" applyFont="1" applyFill="1" applyBorder="1" applyAlignment="1">
      <alignment vertical="center" shrinkToFit="1"/>
    </xf>
    <xf numFmtId="0" fontId="17" fillId="0" borderId="11" xfId="17" applyFont="1" applyFill="1" applyBorder="1" applyAlignment="1">
      <alignment vertical="center" shrinkToFit="1"/>
    </xf>
    <xf numFmtId="0" fontId="17" fillId="0" borderId="10" xfId="17" applyFont="1" applyFill="1" applyBorder="1" applyAlignment="1">
      <alignment vertical="center" shrinkToFit="1"/>
    </xf>
    <xf numFmtId="0" fontId="17" fillId="0" borderId="15" xfId="17" applyFont="1" applyFill="1" applyBorder="1" applyAlignment="1">
      <alignment vertical="center" shrinkToFit="1"/>
    </xf>
    <xf numFmtId="0" fontId="17" fillId="0" borderId="9" xfId="17" applyFont="1" applyFill="1" applyBorder="1" applyAlignment="1">
      <alignment horizontal="center" vertical="center"/>
    </xf>
    <xf numFmtId="0" fontId="17" fillId="0" borderId="14" xfId="17" applyFont="1" applyFill="1" applyBorder="1" applyAlignment="1">
      <alignment vertical="center"/>
    </xf>
    <xf numFmtId="0" fontId="17" fillId="0" borderId="17" xfId="17" applyFont="1" applyFill="1" applyBorder="1" applyAlignment="1">
      <alignment vertical="center"/>
    </xf>
    <xf numFmtId="0" fontId="17" fillId="0" borderId="16" xfId="17" applyFont="1" applyFill="1" applyBorder="1" applyAlignment="1">
      <alignment vertical="center"/>
    </xf>
    <xf numFmtId="0" fontId="17" fillId="0" borderId="11" xfId="17" applyFont="1" applyFill="1" applyBorder="1" applyAlignment="1">
      <alignment vertical="center"/>
    </xf>
    <xf numFmtId="0" fontId="17" fillId="0" borderId="10" xfId="17" applyFont="1" applyFill="1" applyBorder="1" applyAlignment="1">
      <alignment vertical="center"/>
    </xf>
    <xf numFmtId="0" fontId="17" fillId="0" borderId="15" xfId="17" applyFont="1" applyFill="1" applyBorder="1" applyAlignment="1">
      <alignment vertical="center"/>
    </xf>
    <xf numFmtId="0" fontId="17" fillId="0" borderId="12" xfId="17" applyFont="1" applyFill="1" applyBorder="1" applyAlignment="1" applyProtection="1">
      <alignment horizontal="left" vertical="center" shrinkToFit="1"/>
      <protection locked="0"/>
    </xf>
    <xf numFmtId="0" fontId="17" fillId="0" borderId="0" xfId="17" applyFont="1" applyFill="1" applyBorder="1" applyAlignment="1" applyProtection="1">
      <alignment horizontal="left" vertical="center" shrinkToFit="1"/>
      <protection locked="0"/>
    </xf>
    <xf numFmtId="0" fontId="17" fillId="0" borderId="0" xfId="17" applyFont="1" applyFill="1" applyBorder="1" applyAlignment="1" applyProtection="1">
      <alignment horizontal="center" vertical="center"/>
      <protection locked="0"/>
    </xf>
    <xf numFmtId="0" fontId="17" fillId="0" borderId="11" xfId="17" applyFont="1" applyFill="1" applyBorder="1" applyAlignment="1" applyProtection="1">
      <alignment horizontal="left" vertical="center" shrinkToFit="1"/>
      <protection locked="0"/>
    </xf>
    <xf numFmtId="0" fontId="17" fillId="0" borderId="10" xfId="17" applyFont="1" applyFill="1" applyBorder="1" applyAlignment="1" applyProtection="1">
      <alignment horizontal="left" vertical="center" shrinkToFit="1"/>
      <protection locked="0"/>
    </xf>
    <xf numFmtId="0" fontId="17" fillId="0" borderId="10" xfId="17" applyFont="1" applyFill="1" applyBorder="1" applyAlignment="1" applyProtection="1">
      <alignment horizontal="center" vertical="center"/>
      <protection locked="0"/>
    </xf>
    <xf numFmtId="0" fontId="17" fillId="0" borderId="6" xfId="17" applyFont="1" applyFill="1" applyBorder="1" applyAlignment="1" applyProtection="1">
      <alignment vertical="center"/>
      <protection locked="0"/>
    </xf>
    <xf numFmtId="0" fontId="17" fillId="0" borderId="9" xfId="17" applyFont="1" applyFill="1" applyBorder="1" applyAlignment="1" applyProtection="1">
      <alignment vertical="center"/>
      <protection locked="0"/>
    </xf>
    <xf numFmtId="0" fontId="17" fillId="0" borderId="9" xfId="17" applyFont="1" applyFill="1" applyBorder="1" applyAlignment="1" applyProtection="1">
      <alignment horizontal="center" vertical="center"/>
      <protection locked="0"/>
    </xf>
    <xf numFmtId="0" fontId="17" fillId="0" borderId="11" xfId="17" applyFont="1" applyFill="1" applyBorder="1" applyAlignment="1" applyProtection="1">
      <alignment vertical="center"/>
      <protection locked="0"/>
    </xf>
    <xf numFmtId="0" fontId="17" fillId="0" borderId="10" xfId="17" applyFont="1" applyFill="1" applyBorder="1" applyAlignment="1" applyProtection="1">
      <alignment vertical="center"/>
      <protection locked="0"/>
    </xf>
    <xf numFmtId="0" fontId="17" fillId="0" borderId="14" xfId="17" applyFont="1" applyFill="1" applyBorder="1" applyAlignment="1">
      <alignment horizontal="left" vertical="center" shrinkToFit="1"/>
    </xf>
    <xf numFmtId="0" fontId="17" fillId="0" borderId="17" xfId="17" applyFont="1" applyFill="1" applyBorder="1" applyAlignment="1">
      <alignment horizontal="left" vertical="center" shrinkToFit="1"/>
    </xf>
    <xf numFmtId="0" fontId="17" fillId="0" borderId="17" xfId="17" applyFont="1" applyFill="1" applyBorder="1" applyAlignment="1">
      <alignment horizontal="center" vertical="center"/>
    </xf>
    <xf numFmtId="0" fontId="17" fillId="0" borderId="12" xfId="17" applyFont="1" applyFill="1" applyBorder="1" applyAlignment="1">
      <alignment horizontal="left" vertical="center" shrinkToFit="1"/>
    </xf>
    <xf numFmtId="0" fontId="17" fillId="0" borderId="0" xfId="17" applyFont="1" applyFill="1" applyBorder="1" applyAlignment="1">
      <alignment horizontal="left" vertical="center" shrinkToFit="1"/>
    </xf>
    <xf numFmtId="0" fontId="17" fillId="0" borderId="0" xfId="17" applyFont="1" applyFill="1" applyBorder="1" applyAlignment="1">
      <alignment horizontal="center" vertical="center"/>
    </xf>
    <xf numFmtId="0" fontId="17" fillId="0" borderId="11" xfId="17" applyFont="1" applyFill="1" applyBorder="1" applyAlignment="1">
      <alignment horizontal="left" vertical="center"/>
    </xf>
    <xf numFmtId="0" fontId="17" fillId="0" borderId="10" xfId="17" applyFont="1" applyFill="1" applyBorder="1" applyAlignment="1">
      <alignment horizontal="left" vertical="center"/>
    </xf>
    <xf numFmtId="0" fontId="28" fillId="0" borderId="14" xfId="17" applyFont="1" applyFill="1" applyBorder="1" applyAlignment="1">
      <alignment horizontal="left" vertical="center"/>
    </xf>
    <xf numFmtId="0" fontId="28" fillId="0" borderId="17" xfId="17" applyFont="1" applyFill="1" applyBorder="1" applyAlignment="1">
      <alignment horizontal="left" vertical="center"/>
    </xf>
    <xf numFmtId="0" fontId="17" fillId="0" borderId="17" xfId="17" applyFont="1" applyFill="1" applyBorder="1" applyAlignment="1">
      <alignment horizontal="right" vertical="center"/>
    </xf>
    <xf numFmtId="0" fontId="28" fillId="0" borderId="11" xfId="17" applyFont="1" applyFill="1" applyBorder="1" applyAlignment="1">
      <alignment horizontal="left" vertical="center"/>
    </xf>
    <xf numFmtId="0" fontId="28" fillId="0" borderId="10" xfId="17" applyFont="1" applyFill="1" applyBorder="1" applyAlignment="1">
      <alignment horizontal="left" vertical="center"/>
    </xf>
    <xf numFmtId="0" fontId="17" fillId="0" borderId="10" xfId="17" applyFont="1" applyFill="1" applyBorder="1" applyAlignment="1">
      <alignment horizontal="right" vertical="center"/>
    </xf>
    <xf numFmtId="0" fontId="17" fillId="0" borderId="6" xfId="17" applyFont="1" applyFill="1" applyBorder="1" applyAlignment="1">
      <alignment horizontal="left" vertical="center"/>
    </xf>
    <xf numFmtId="0" fontId="17" fillId="0" borderId="9" xfId="17" applyFont="1" applyFill="1" applyBorder="1" applyAlignment="1">
      <alignment horizontal="left" vertical="center"/>
    </xf>
    <xf numFmtId="0" fontId="17" fillId="0" borderId="14" xfId="17" applyFont="1" applyFill="1" applyBorder="1" applyAlignment="1">
      <alignment horizontal="left" vertical="center"/>
    </xf>
    <xf numFmtId="0" fontId="17" fillId="0" borderId="17" xfId="17" applyFont="1" applyFill="1" applyBorder="1" applyAlignment="1">
      <alignment horizontal="left" vertical="center"/>
    </xf>
    <xf numFmtId="0" fontId="28" fillId="0" borderId="6" xfId="17" applyFont="1" applyFill="1" applyBorder="1" applyAlignment="1">
      <alignment horizontal="left" vertical="center"/>
    </xf>
    <xf numFmtId="0" fontId="28" fillId="0" borderId="9" xfId="17" applyFont="1" applyFill="1" applyBorder="1" applyAlignment="1">
      <alignment horizontal="left" vertical="center"/>
    </xf>
    <xf numFmtId="0" fontId="20" fillId="0" borderId="9" xfId="17" applyFont="1" applyFill="1" applyBorder="1" applyAlignment="1">
      <alignment horizontal="center" vertical="center"/>
    </xf>
    <xf numFmtId="0" fontId="20" fillId="0" borderId="3" xfId="17" applyFont="1" applyFill="1" applyBorder="1" applyAlignment="1">
      <alignment horizontal="center" vertical="center"/>
    </xf>
    <xf numFmtId="200" fontId="20" fillId="0" borderId="6" xfId="17" applyNumberFormat="1" applyFont="1" applyFill="1" applyBorder="1" applyAlignment="1">
      <alignment horizontal="center" vertical="center"/>
    </xf>
    <xf numFmtId="200" fontId="20" fillId="0" borderId="3" xfId="17" applyNumberFormat="1" applyFont="1" applyFill="1" applyBorder="1" applyAlignment="1">
      <alignment horizontal="center" vertical="center"/>
    </xf>
    <xf numFmtId="201" fontId="20" fillId="0" borderId="12" xfId="17" applyNumberFormat="1" applyFont="1" applyBorder="1" applyAlignment="1">
      <alignment horizontal="center" vertical="center"/>
    </xf>
    <xf numFmtId="201" fontId="20" fillId="0" borderId="13" xfId="17" applyNumberFormat="1" applyFont="1" applyBorder="1" applyAlignment="1">
      <alignment horizontal="center" vertical="center"/>
    </xf>
    <xf numFmtId="201" fontId="20" fillId="0" borderId="9" xfId="17" applyNumberFormat="1" applyFont="1" applyBorder="1" applyAlignment="1">
      <alignment horizontal="center" vertical="center" shrinkToFit="1"/>
    </xf>
    <xf numFmtId="201" fontId="20" fillId="0" borderId="3" xfId="17" applyNumberFormat="1" applyFont="1" applyBorder="1" applyAlignment="1">
      <alignment horizontal="center" vertical="center" shrinkToFit="1"/>
    </xf>
    <xf numFmtId="0" fontId="20" fillId="0" borderId="17" xfId="17" applyFont="1" applyBorder="1" applyAlignment="1">
      <alignment horizontal="center" vertical="center"/>
    </xf>
    <xf numFmtId="0" fontId="20" fillId="0" borderId="6" xfId="17" applyFont="1" applyBorder="1" applyAlignment="1">
      <alignment horizontal="center" vertical="center"/>
    </xf>
    <xf numFmtId="0" fontId="20" fillId="0" borderId="9" xfId="17" applyFont="1" applyBorder="1" applyAlignment="1">
      <alignment horizontal="center" vertical="center"/>
    </xf>
    <xf numFmtId="0" fontId="20" fillId="0" borderId="6" xfId="17" applyFont="1" applyFill="1" applyBorder="1" applyAlignment="1">
      <alignment horizontal="center" vertical="center"/>
    </xf>
    <xf numFmtId="200" fontId="30" fillId="0" borderId="6" xfId="17" applyNumberFormat="1" applyFont="1" applyFill="1" applyBorder="1" applyAlignment="1">
      <alignment horizontal="center" vertical="center"/>
    </xf>
    <xf numFmtId="200" fontId="30" fillId="0" borderId="3" xfId="17" applyNumberFormat="1" applyFont="1" applyFill="1" applyBorder="1" applyAlignment="1">
      <alignment horizontal="center" vertical="center"/>
    </xf>
    <xf numFmtId="201" fontId="30" fillId="0" borderId="6" xfId="17" applyNumberFormat="1" applyFont="1" applyBorder="1" applyAlignment="1">
      <alignment horizontal="center" vertical="center"/>
    </xf>
    <xf numFmtId="201" fontId="30" fillId="0" borderId="3" xfId="17" applyNumberFormat="1" applyFont="1" applyBorder="1" applyAlignment="1">
      <alignment horizontal="center" vertical="center"/>
    </xf>
    <xf numFmtId="201" fontId="30" fillId="0" borderId="9" xfId="17" applyNumberFormat="1" applyFont="1" applyBorder="1" applyAlignment="1">
      <alignment horizontal="center" vertical="center" shrinkToFit="1"/>
    </xf>
    <xf numFmtId="201" fontId="30" fillId="0" borderId="3" xfId="17" applyNumberFormat="1" applyFont="1" applyBorder="1" applyAlignment="1">
      <alignment horizontal="center" vertical="center" shrinkToFit="1"/>
    </xf>
    <xf numFmtId="0" fontId="13" fillId="0" borderId="3" xfId="17" applyFont="1" applyFill="1" applyBorder="1" applyAlignment="1">
      <alignment horizontal="center" vertical="center"/>
    </xf>
    <xf numFmtId="0" fontId="17" fillId="0" borderId="6" xfId="17" applyFont="1" applyFill="1" applyBorder="1" applyAlignment="1">
      <alignment horizontal="center" vertical="center"/>
    </xf>
    <xf numFmtId="0" fontId="20" fillId="2" borderId="6" xfId="17" applyFont="1" applyFill="1" applyBorder="1" applyAlignment="1">
      <alignment horizontal="left" vertical="center"/>
    </xf>
    <xf numFmtId="0" fontId="20" fillId="2" borderId="9" xfId="17" applyFont="1" applyFill="1" applyBorder="1" applyAlignment="1">
      <alignment horizontal="left" vertical="center"/>
    </xf>
    <xf numFmtId="0" fontId="17" fillId="2" borderId="14" xfId="17" applyFont="1" applyFill="1" applyBorder="1" applyAlignment="1">
      <alignment horizontal="left" vertical="center"/>
    </xf>
    <xf numFmtId="0" fontId="17" fillId="2" borderId="17" xfId="17" applyFont="1" applyFill="1" applyBorder="1" applyAlignment="1">
      <alignment horizontal="left" vertical="center"/>
    </xf>
    <xf numFmtId="0" fontId="17" fillId="2" borderId="16" xfId="17" applyFont="1" applyFill="1" applyBorder="1" applyAlignment="1">
      <alignment horizontal="left" vertical="center"/>
    </xf>
    <xf numFmtId="0" fontId="17" fillId="2" borderId="11" xfId="17" applyFont="1" applyFill="1" applyBorder="1" applyAlignment="1">
      <alignment horizontal="left" vertical="center"/>
    </xf>
    <xf numFmtId="0" fontId="17" fillId="2" borderId="10" xfId="17" applyFont="1" applyFill="1" applyBorder="1" applyAlignment="1">
      <alignment horizontal="left" vertical="center"/>
    </xf>
    <xf numFmtId="0" fontId="17" fillId="2" borderId="15" xfId="17" applyFont="1" applyFill="1" applyBorder="1" applyAlignment="1">
      <alignment horizontal="left" vertical="center"/>
    </xf>
    <xf numFmtId="0" fontId="20" fillId="2" borderId="1" xfId="17" applyFont="1" applyFill="1" applyBorder="1" applyAlignment="1" applyProtection="1">
      <alignment horizontal="left" vertical="center"/>
      <protection locked="0"/>
    </xf>
    <xf numFmtId="0" fontId="20" fillId="2" borderId="6" xfId="17" applyFont="1" applyFill="1" applyBorder="1" applyAlignment="1" applyProtection="1">
      <alignment horizontal="left" vertical="center"/>
      <protection locked="0"/>
    </xf>
    <xf numFmtId="0" fontId="20" fillId="2" borderId="3" xfId="17" applyFont="1" applyFill="1" applyBorder="1" applyAlignment="1" applyProtection="1">
      <alignment horizontal="center" vertical="center"/>
      <protection locked="0"/>
    </xf>
    <xf numFmtId="0" fontId="20" fillId="2" borderId="6" xfId="17" applyFont="1" applyFill="1" applyBorder="1" applyAlignment="1" applyProtection="1">
      <alignment horizontal="center" vertical="center"/>
      <protection locked="0"/>
    </xf>
    <xf numFmtId="0" fontId="20" fillId="0" borderId="1" xfId="17" applyFont="1" applyBorder="1" applyAlignment="1">
      <alignment horizontal="left" vertical="center"/>
    </xf>
    <xf numFmtId="0" fontId="20" fillId="0" borderId="6" xfId="17" applyFont="1" applyBorder="1" applyAlignment="1">
      <alignment horizontal="left" vertical="center"/>
    </xf>
    <xf numFmtId="0" fontId="20" fillId="0" borderId="3" xfId="17" applyFont="1" applyBorder="1" applyAlignment="1">
      <alignment horizontal="center" vertical="center"/>
    </xf>
    <xf numFmtId="0" fontId="17" fillId="2" borderId="6" xfId="17" applyFont="1" applyFill="1" applyBorder="1" applyAlignment="1">
      <alignment horizontal="left" vertical="center"/>
    </xf>
    <xf numFmtId="0" fontId="17" fillId="2" borderId="6" xfId="17" applyFont="1" applyFill="1" applyBorder="1" applyAlignment="1">
      <alignment horizontal="left" vertical="center" shrinkToFit="1"/>
    </xf>
    <xf numFmtId="0" fontId="17" fillId="2" borderId="9" xfId="17" applyFont="1" applyFill="1" applyBorder="1" applyAlignment="1">
      <alignment horizontal="left" vertical="center" shrinkToFit="1"/>
    </xf>
    <xf numFmtId="0" fontId="17" fillId="0" borderId="6" xfId="17" applyFont="1" applyBorder="1" applyAlignment="1">
      <alignment horizontal="right" vertical="center"/>
    </xf>
    <xf numFmtId="0" fontId="17" fillId="0" borderId="9" xfId="17" applyFont="1" applyBorder="1" applyAlignment="1">
      <alignment horizontal="right" vertical="center"/>
    </xf>
    <xf numFmtId="176" fontId="17" fillId="0" borderId="6" xfId="17" applyNumberFormat="1" applyFont="1" applyBorder="1" applyAlignment="1">
      <alignment vertical="center"/>
    </xf>
    <xf numFmtId="176" fontId="17" fillId="0" borderId="3" xfId="17" applyNumberFormat="1" applyFont="1" applyBorder="1" applyAlignment="1">
      <alignment vertical="center"/>
    </xf>
    <xf numFmtId="176" fontId="22" fillId="0" borderId="6" xfId="17" applyNumberFormat="1" applyFont="1" applyBorder="1" applyAlignment="1">
      <alignment horizontal="center" vertical="center"/>
    </xf>
    <xf numFmtId="176" fontId="22" fillId="0" borderId="3" xfId="17" applyNumberFormat="1" applyFont="1" applyBorder="1" applyAlignment="1">
      <alignment horizontal="center" vertical="center"/>
    </xf>
    <xf numFmtId="0" fontId="17" fillId="0" borderId="22" xfId="17" applyFont="1" applyBorder="1" applyAlignment="1">
      <alignment horizontal="center" vertical="center"/>
    </xf>
    <xf numFmtId="0" fontId="17" fillId="0" borderId="23" xfId="17" applyFont="1" applyBorder="1" applyAlignment="1">
      <alignment horizontal="center" vertical="center"/>
    </xf>
    <xf numFmtId="0" fontId="17" fillId="0" borderId="19" xfId="17" applyFont="1" applyBorder="1" applyAlignment="1">
      <alignment horizontal="center" vertical="center"/>
    </xf>
    <xf numFmtId="0" fontId="17" fillId="0" borderId="20" xfId="17" applyFont="1" applyBorder="1" applyAlignment="1">
      <alignment horizontal="center" vertical="center"/>
    </xf>
    <xf numFmtId="176" fontId="17" fillId="0" borderId="27" xfId="17" applyNumberFormat="1" applyFont="1" applyBorder="1" applyAlignment="1">
      <alignment vertical="center"/>
    </xf>
    <xf numFmtId="176" fontId="17" fillId="0" borderId="30" xfId="17" applyNumberFormat="1" applyFont="1" applyBorder="1" applyAlignment="1">
      <alignment vertical="center"/>
    </xf>
    <xf numFmtId="176" fontId="17" fillId="0" borderId="28" xfId="18" applyNumberFormat="1" applyFont="1" applyBorder="1" applyAlignment="1">
      <alignment horizontal="center" vertical="center"/>
    </xf>
    <xf numFmtId="176" fontId="17" fillId="0" borderId="24" xfId="18" applyNumberFormat="1" applyFont="1" applyBorder="1" applyAlignment="1">
      <alignment horizontal="center" vertical="center"/>
    </xf>
    <xf numFmtId="0" fontId="17" fillId="0" borderId="12" xfId="17" applyFont="1" applyBorder="1" applyAlignment="1">
      <alignment horizontal="center" vertical="center"/>
    </xf>
    <xf numFmtId="0" fontId="17" fillId="0" borderId="13" xfId="17" applyFont="1" applyBorder="1" applyAlignment="1">
      <alignment horizontal="center" vertical="center"/>
    </xf>
    <xf numFmtId="0" fontId="17" fillId="0" borderId="22" xfId="17" applyFont="1" applyBorder="1" applyAlignment="1">
      <alignment horizontal="center" vertical="center" shrinkToFit="1"/>
    </xf>
    <xf numFmtId="0" fontId="17" fillId="0" borderId="23" xfId="17" applyFont="1" applyBorder="1" applyAlignment="1">
      <alignment horizontal="center" vertical="center" shrinkToFit="1"/>
    </xf>
    <xf numFmtId="176" fontId="17" fillId="0" borderId="27" xfId="17" applyNumberFormat="1" applyFont="1" applyBorder="1" applyAlignment="1">
      <alignment horizontal="center" vertical="center"/>
    </xf>
    <xf numFmtId="176" fontId="17" fillId="0" borderId="30" xfId="17" applyNumberFormat="1" applyFont="1" applyBorder="1" applyAlignment="1">
      <alignment horizontal="center" vertical="center"/>
    </xf>
    <xf numFmtId="0" fontId="17" fillId="0" borderId="19" xfId="17" applyFont="1" applyBorder="1" applyAlignment="1">
      <alignment horizontal="center" vertical="center" shrinkToFit="1"/>
    </xf>
    <xf numFmtId="0" fontId="17" fillId="0" borderId="20" xfId="17" applyFont="1" applyBorder="1" applyAlignment="1">
      <alignment horizontal="center" vertical="center" shrinkToFit="1"/>
    </xf>
    <xf numFmtId="176" fontId="22" fillId="0" borderId="28" xfId="17" applyNumberFormat="1" applyFont="1" applyBorder="1" applyAlignment="1">
      <alignment horizontal="center" vertical="center"/>
    </xf>
    <xf numFmtId="176" fontId="22" fillId="0" borderId="24" xfId="17" applyNumberFormat="1" applyFont="1" applyBorder="1" applyAlignment="1">
      <alignment horizontal="center" vertical="center"/>
    </xf>
    <xf numFmtId="0" fontId="17" fillId="0" borderId="27" xfId="17" applyFont="1" applyBorder="1" applyAlignment="1">
      <alignment horizontal="center" vertical="center" shrinkToFit="1"/>
    </xf>
    <xf numFmtId="0" fontId="17" fillId="0" borderId="30" xfId="17" applyFont="1" applyBorder="1" applyAlignment="1">
      <alignment horizontal="center" vertical="center" shrinkToFit="1"/>
    </xf>
    <xf numFmtId="176" fontId="17" fillId="0" borderId="28" xfId="17" applyNumberFormat="1" applyFont="1" applyBorder="1" applyAlignment="1">
      <alignment horizontal="center" vertical="center"/>
    </xf>
    <xf numFmtId="176" fontId="17" fillId="0" borderId="24" xfId="17" applyNumberFormat="1" applyFont="1" applyBorder="1" applyAlignment="1">
      <alignment horizontal="center" vertical="center"/>
    </xf>
    <xf numFmtId="176" fontId="17" fillId="0" borderId="11" xfId="17" applyNumberFormat="1" applyFont="1" applyBorder="1" applyAlignment="1">
      <alignment horizontal="center" vertical="center"/>
    </xf>
    <xf numFmtId="176" fontId="17" fillId="0" borderId="15" xfId="17" applyNumberFormat="1" applyFont="1" applyBorder="1" applyAlignment="1">
      <alignment horizontal="center" vertical="center"/>
    </xf>
    <xf numFmtId="176" fontId="17" fillId="0" borderId="22" xfId="17" applyNumberFormat="1" applyFont="1" applyBorder="1" applyAlignment="1">
      <alignment horizontal="center" vertical="center"/>
    </xf>
    <xf numFmtId="176" fontId="17" fillId="0" borderId="23" xfId="17" applyNumberFormat="1" applyFont="1" applyBorder="1" applyAlignment="1">
      <alignment horizontal="center" vertical="center"/>
    </xf>
    <xf numFmtId="176" fontId="17" fillId="0" borderId="25" xfId="17" applyNumberFormat="1" applyFont="1" applyBorder="1" applyAlignment="1">
      <alignment horizontal="center" vertical="center"/>
    </xf>
    <xf numFmtId="0" fontId="17" fillId="0" borderId="16" xfId="17" applyFont="1" applyBorder="1" applyAlignment="1">
      <alignment horizontal="center" vertical="center" wrapText="1"/>
    </xf>
    <xf numFmtId="0" fontId="17" fillId="0" borderId="13" xfId="17" applyFont="1" applyBorder="1" applyAlignment="1">
      <alignment horizontal="center" vertical="center" wrapText="1"/>
    </xf>
    <xf numFmtId="0" fontId="17" fillId="0" borderId="15" xfId="17" applyFont="1" applyBorder="1" applyAlignment="1">
      <alignment horizontal="center" vertical="center" wrapText="1"/>
    </xf>
    <xf numFmtId="0" fontId="17" fillId="0" borderId="2" xfId="17" applyFont="1" applyBorder="1" applyAlignment="1">
      <alignment horizontal="center" vertical="center" wrapText="1"/>
    </xf>
    <xf numFmtId="0" fontId="17" fillId="0" borderId="4" xfId="17" applyFont="1" applyBorder="1" applyAlignment="1">
      <alignment horizontal="center" vertical="center" wrapText="1"/>
    </xf>
    <xf numFmtId="0" fontId="17" fillId="0" borderId="5" xfId="17" applyFont="1" applyBorder="1" applyAlignment="1">
      <alignment horizontal="center" vertical="center" wrapText="1"/>
    </xf>
    <xf numFmtId="0" fontId="17" fillId="0" borderId="12" xfId="17" applyFont="1" applyBorder="1" applyAlignment="1">
      <alignment horizontal="center" vertical="center" shrinkToFit="1"/>
    </xf>
    <xf numFmtId="0" fontId="17" fillId="0" borderId="13" xfId="17" applyFont="1" applyBorder="1" applyAlignment="1">
      <alignment horizontal="center" vertical="center" shrinkToFit="1"/>
    </xf>
    <xf numFmtId="0" fontId="17" fillId="0" borderId="12" xfId="17" applyFont="1" applyBorder="1" applyAlignment="1">
      <alignment horizontal="center" vertical="center" wrapText="1"/>
    </xf>
    <xf numFmtId="176" fontId="17" fillId="0" borderId="29" xfId="17" applyNumberFormat="1" applyFont="1" applyBorder="1" applyAlignment="1">
      <alignment horizontal="center" vertical="center"/>
    </xf>
    <xf numFmtId="0" fontId="17" fillId="0" borderId="14" xfId="17" applyFont="1" applyBorder="1" applyAlignment="1">
      <alignment horizontal="center" vertical="center" wrapText="1"/>
    </xf>
    <xf numFmtId="0" fontId="17" fillId="0" borderId="11" xfId="17" applyFont="1" applyBorder="1" applyAlignment="1">
      <alignment horizontal="center" vertical="center" wrapText="1"/>
    </xf>
    <xf numFmtId="196" fontId="17" fillId="0" borderId="0" xfId="17" applyNumberFormat="1" applyFont="1" applyFill="1" applyAlignment="1">
      <alignment horizontal="center" vertical="center"/>
    </xf>
    <xf numFmtId="0" fontId="17" fillId="0" borderId="0" xfId="17" applyFont="1" applyAlignment="1">
      <alignment horizontal="center" vertical="center"/>
    </xf>
    <xf numFmtId="0" fontId="17" fillId="0" borderId="2" xfId="17" applyFont="1" applyBorder="1" applyAlignment="1">
      <alignment horizontal="center" vertical="center"/>
    </xf>
    <xf numFmtId="0" fontId="17" fillId="0" borderId="4" xfId="17" applyFont="1" applyBorder="1" applyAlignment="1">
      <alignment horizontal="center" vertical="center"/>
    </xf>
    <xf numFmtId="0" fontId="17" fillId="0" borderId="5" xfId="17" applyFont="1" applyBorder="1" applyAlignment="1">
      <alignment horizontal="center" vertical="center"/>
    </xf>
    <xf numFmtId="0" fontId="17" fillId="0" borderId="14" xfId="17" applyFont="1" applyFill="1" applyBorder="1" applyAlignment="1">
      <alignment horizontal="center" vertical="center"/>
    </xf>
    <xf numFmtId="0" fontId="17" fillId="0" borderId="12" xfId="17" applyFont="1" applyFill="1" applyBorder="1" applyAlignment="1">
      <alignment horizontal="center" vertical="center"/>
    </xf>
    <xf numFmtId="0" fontId="17" fillId="0" borderId="11" xfId="17" applyFont="1" applyFill="1" applyBorder="1" applyAlignment="1">
      <alignment horizontal="center" vertical="center"/>
    </xf>
    <xf numFmtId="0" fontId="17" fillId="0" borderId="10" xfId="17" applyFont="1" applyFill="1" applyBorder="1" applyAlignment="1">
      <alignment horizontal="center" vertical="center"/>
    </xf>
    <xf numFmtId="0" fontId="17" fillId="0" borderId="2" xfId="17" applyFont="1" applyFill="1" applyBorder="1" applyAlignment="1">
      <alignment horizontal="center" vertical="center"/>
    </xf>
    <xf numFmtId="0" fontId="17" fillId="0" borderId="4" xfId="17" applyFont="1" applyFill="1" applyBorder="1" applyAlignment="1">
      <alignment horizontal="center" vertical="center"/>
    </xf>
    <xf numFmtId="0" fontId="17" fillId="0" borderId="5" xfId="17" applyFont="1" applyFill="1" applyBorder="1" applyAlignment="1">
      <alignment horizontal="center" vertical="center"/>
    </xf>
    <xf numFmtId="0" fontId="17" fillId="0" borderId="2" xfId="17" applyFont="1" applyFill="1" applyBorder="1" applyAlignment="1">
      <alignment horizontal="center" vertical="center" wrapText="1"/>
    </xf>
    <xf numFmtId="0" fontId="17" fillId="0" borderId="4" xfId="17" applyFont="1" applyFill="1" applyBorder="1" applyAlignment="1">
      <alignment horizontal="center" vertical="center" wrapText="1"/>
    </xf>
    <xf numFmtId="0" fontId="17" fillId="0" borderId="5" xfId="17" applyFont="1" applyFill="1" applyBorder="1" applyAlignment="1">
      <alignment horizontal="center" vertical="center" wrapText="1"/>
    </xf>
    <xf numFmtId="0" fontId="17" fillId="0" borderId="0" xfId="17" applyFont="1" applyAlignment="1">
      <alignment horizontal="left" vertical="center"/>
    </xf>
    <xf numFmtId="198" fontId="17" fillId="0" borderId="0" xfId="17" applyNumberFormat="1" applyFont="1" applyAlignment="1">
      <alignment horizontal="center" vertical="center"/>
    </xf>
    <xf numFmtId="0" fontId="17" fillId="0" borderId="0" xfId="17" applyFont="1" applyAlignment="1">
      <alignment horizontal="center" vertical="center" shrinkToFit="1"/>
    </xf>
    <xf numFmtId="180" fontId="13" fillId="0" borderId="14" xfId="17" applyNumberFormat="1" applyFont="1" applyBorder="1" applyAlignment="1">
      <alignment horizontal="center" vertical="center"/>
    </xf>
    <xf numFmtId="180" fontId="13" fillId="0" borderId="11" xfId="17" applyNumberFormat="1" applyFont="1" applyBorder="1" applyAlignment="1">
      <alignment horizontal="center" vertical="center"/>
    </xf>
    <xf numFmtId="185" fontId="13" fillId="0" borderId="2" xfId="17" applyNumberFormat="1" applyFont="1" applyBorder="1" applyAlignment="1">
      <alignment horizontal="center" vertical="center"/>
    </xf>
    <xf numFmtId="185" fontId="13" fillId="0" borderId="5" xfId="17" applyNumberFormat="1" applyFont="1" applyBorder="1" applyAlignment="1">
      <alignment horizontal="center" vertical="center"/>
    </xf>
    <xf numFmtId="0" fontId="13" fillId="0" borderId="2" xfId="17" applyFont="1" applyBorder="1" applyAlignment="1">
      <alignment horizontal="center" vertical="center"/>
    </xf>
    <xf numFmtId="0" fontId="13" fillId="0" borderId="5" xfId="17" applyFont="1" applyBorder="1" applyAlignment="1">
      <alignment horizontal="center" vertical="center"/>
    </xf>
    <xf numFmtId="49" fontId="13" fillId="0" borderId="17" xfId="17" applyNumberFormat="1" applyFont="1" applyBorder="1" applyAlignment="1">
      <alignment horizontal="left"/>
    </xf>
    <xf numFmtId="0" fontId="24" fillId="0" borderId="0" xfId="17" applyFont="1" applyBorder="1" applyAlignment="1">
      <alignment horizontal="distributed" vertical="center" indent="5"/>
    </xf>
    <xf numFmtId="0" fontId="24" fillId="0" borderId="10" xfId="17" applyFont="1" applyBorder="1" applyAlignment="1">
      <alignment horizontal="distributed" vertical="center" indent="5"/>
    </xf>
    <xf numFmtId="0" fontId="13" fillId="0" borderId="0" xfId="17" applyFont="1" applyBorder="1" applyAlignment="1">
      <alignment horizontal="right"/>
    </xf>
    <xf numFmtId="0" fontId="13" fillId="0" borderId="10" xfId="17" applyFont="1" applyBorder="1" applyAlignment="1">
      <alignment horizontal="right"/>
    </xf>
    <xf numFmtId="0" fontId="13" fillId="0" borderId="0" xfId="17" applyFont="1" applyBorder="1" applyAlignment="1">
      <alignment horizontal="center"/>
    </xf>
    <xf numFmtId="0" fontId="13" fillId="0" borderId="10" xfId="17" applyFont="1" applyBorder="1" applyAlignment="1">
      <alignment horizontal="center"/>
    </xf>
    <xf numFmtId="199" fontId="13" fillId="0" borderId="0" xfId="17" applyNumberFormat="1" applyFont="1" applyBorder="1" applyAlignment="1">
      <alignment horizontal="center"/>
    </xf>
    <xf numFmtId="199" fontId="13" fillId="0" borderId="10" xfId="17" applyNumberFormat="1" applyFont="1" applyBorder="1" applyAlignment="1">
      <alignment horizontal="center"/>
    </xf>
    <xf numFmtId="180" fontId="13" fillId="0" borderId="2" xfId="17" applyNumberFormat="1" applyFont="1" applyBorder="1" applyAlignment="1">
      <alignment horizontal="center" vertical="center"/>
    </xf>
    <xf numFmtId="180" fontId="13" fillId="0" borderId="5" xfId="17" applyNumberFormat="1" applyFont="1" applyBorder="1" applyAlignment="1">
      <alignment horizontal="center" vertical="center"/>
    </xf>
    <xf numFmtId="180" fontId="13" fillId="0" borderId="17" xfId="17" applyNumberFormat="1" applyFont="1" applyBorder="1" applyAlignment="1">
      <alignment horizontal="center" vertical="center"/>
    </xf>
    <xf numFmtId="180" fontId="13" fillId="0" borderId="10" xfId="17" applyNumberFormat="1" applyFont="1" applyBorder="1" applyAlignment="1">
      <alignment horizontal="center" vertical="center"/>
    </xf>
    <xf numFmtId="185" fontId="13" fillId="0" borderId="14" xfId="17" applyNumberFormat="1" applyFont="1" applyBorder="1" applyAlignment="1">
      <alignment horizontal="center" vertical="center"/>
    </xf>
    <xf numFmtId="185" fontId="13" fillId="0" borderId="11" xfId="17" applyNumberFormat="1" applyFont="1" applyBorder="1" applyAlignment="1">
      <alignment horizontal="center" vertical="center"/>
    </xf>
  </cellXfs>
  <cellStyles count="52">
    <cellStyle name="パーセント 2" xfId="19"/>
    <cellStyle name="パーセント 2 2" xfId="20"/>
    <cellStyle name="パーセント 2 3" xfId="21"/>
    <cellStyle name="パーセント 3" xfId="22"/>
    <cellStyle name="パーセント 3 2" xfId="23"/>
    <cellStyle name="パーセント 4" xfId="24"/>
    <cellStyle name="桁区切り 10" xfId="46"/>
    <cellStyle name="桁区切り 11" xfId="47"/>
    <cellStyle name="桁区切り 12" xfId="48"/>
    <cellStyle name="桁区切り 13" xfId="50"/>
    <cellStyle name="桁区切り 2" xfId="1"/>
    <cellStyle name="桁区切り 2 2" xfId="13"/>
    <cellStyle name="桁区切り 2 2 2" xfId="14"/>
    <cellStyle name="桁区切り 2 2 2 2" xfId="15"/>
    <cellStyle name="桁区切り 2 3" xfId="25"/>
    <cellStyle name="桁区切り 2 4" xfId="18"/>
    <cellStyle name="桁区切り 2 5" xfId="43"/>
    <cellStyle name="桁区切り 3" xfId="2"/>
    <cellStyle name="桁区切り 3 2" xfId="16"/>
    <cellStyle name="桁区切り 4" xfId="6"/>
    <cellStyle name="桁区切り 4 2" xfId="45"/>
    <cellStyle name="桁区切り 5" xfId="9"/>
    <cellStyle name="桁区切り 6" xfId="11"/>
    <cellStyle name="桁区切り 6 2" xfId="26"/>
    <cellStyle name="桁区切り 7" xfId="27"/>
    <cellStyle name="桁区切り 8" xfId="28"/>
    <cellStyle name="桁区切り 9" xfId="37"/>
    <cellStyle name="通貨 2" xfId="29"/>
    <cellStyle name="通貨 3" xfId="30"/>
    <cellStyle name="標準" xfId="0" builtinId="0"/>
    <cellStyle name="標準 2" xfId="3"/>
    <cellStyle name="標準 2 2" xfId="10"/>
    <cellStyle name="標準 2 2 2" xfId="31"/>
    <cellStyle name="標準 2 2 2 2" xfId="44"/>
    <cellStyle name="標準 2 2 3" xfId="39"/>
    <cellStyle name="標準 2 3" xfId="32"/>
    <cellStyle name="標準 2 4" xfId="17"/>
    <cellStyle name="標準 3" xfId="4"/>
    <cellStyle name="標準 3 2" xfId="12"/>
    <cellStyle name="標準 3 2 2" xfId="40"/>
    <cellStyle name="標準 3 3" xfId="33"/>
    <cellStyle name="標準 3 3 2" xfId="34"/>
    <cellStyle name="標準 3 4" xfId="42"/>
    <cellStyle name="標準 4" xfId="5"/>
    <cellStyle name="標準 4 2" xfId="49"/>
    <cellStyle name="標準 5" xfId="8"/>
    <cellStyle name="標準 5 2" xfId="35"/>
    <cellStyle name="標準 6" xfId="36"/>
    <cellStyle name="標準 7" xfId="38"/>
    <cellStyle name="標準 8" xfId="41"/>
    <cellStyle name="標準 9" xfId="51"/>
    <cellStyle name="標準_当麻第2(53.54)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209550</xdr:colOff>
      <xdr:row>1</xdr:row>
      <xdr:rowOff>76200</xdr:rowOff>
    </xdr:from>
    <xdr:ext cx="3549818" cy="275717"/>
    <xdr:sp macro="" textlink="">
      <xdr:nvSpPr>
        <xdr:cNvPr id="2" name="テキスト ボックス 1"/>
        <xdr:cNvSpPr txBox="1"/>
      </xdr:nvSpPr>
      <xdr:spPr>
        <a:xfrm>
          <a:off x="7867650" y="247650"/>
          <a:ext cx="3549818" cy="275717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t">
          <a:spAutoFit/>
        </a:bodyPr>
        <a:lstStyle/>
        <a:p>
          <a:r>
            <a:rPr kumimoji="1" lang="en-US" altLang="ja-JP" sz="1100"/>
            <a:t>※</a:t>
          </a:r>
          <a:r>
            <a:rPr kumimoji="1" lang="ja-JP" altLang="en-US" sz="1100"/>
            <a:t>健全木材積、不良木材積、利用材積は自動計算です。</a:t>
          </a:r>
        </a:p>
      </xdr:txBody>
    </xdr:sp>
    <xdr:clientData/>
  </xdr:oneCellAnchor>
  <xdr:oneCellAnchor>
    <xdr:from>
      <xdr:col>11</xdr:col>
      <xdr:colOff>390525</xdr:colOff>
      <xdr:row>90</xdr:row>
      <xdr:rowOff>161925</xdr:rowOff>
    </xdr:from>
    <xdr:ext cx="3450047" cy="459100"/>
    <xdr:sp macro="" textlink="">
      <xdr:nvSpPr>
        <xdr:cNvPr id="3" name="テキスト ボックス 2"/>
        <xdr:cNvSpPr txBox="1"/>
      </xdr:nvSpPr>
      <xdr:spPr>
        <a:xfrm>
          <a:off x="8048625" y="15592425"/>
          <a:ext cx="3450047" cy="459100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t">
          <a:spAutoFit/>
        </a:bodyPr>
        <a:lstStyle/>
        <a:p>
          <a:r>
            <a:rPr kumimoji="1" lang="en-US" altLang="ja-JP" sz="1100"/>
            <a:t>※</a:t>
          </a:r>
          <a:r>
            <a:rPr kumimoji="1" lang="ja-JP" altLang="en-US" sz="1100"/>
            <a:t>表の追加や削除をした際には、計算式の参照範囲が</a:t>
          </a:r>
          <a:endParaRPr kumimoji="1" lang="en-US" altLang="ja-JP" sz="1100"/>
        </a:p>
        <a:p>
          <a:r>
            <a:rPr kumimoji="1" lang="ja-JP" altLang="en-US" sz="1100"/>
            <a:t>間違っていないか確認が必要です。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342900</xdr:colOff>
      <xdr:row>16</xdr:row>
      <xdr:rowOff>57150</xdr:rowOff>
    </xdr:from>
    <xdr:ext cx="3426387" cy="2259465"/>
    <xdr:sp macro="" textlink="">
      <xdr:nvSpPr>
        <xdr:cNvPr id="2" name="テキスト ボックス 1"/>
        <xdr:cNvSpPr txBox="1"/>
      </xdr:nvSpPr>
      <xdr:spPr>
        <a:xfrm>
          <a:off x="8115300" y="4457700"/>
          <a:ext cx="3426387" cy="2259465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t">
          <a:spAutoFit/>
        </a:bodyPr>
        <a:lstStyle/>
        <a:p>
          <a:r>
            <a:rPr kumimoji="1" lang="ja-JP" altLang="en-US" sz="1100"/>
            <a:t>◎用語解説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間伐率：間伐事業としてのスギを伐る％</a:t>
          </a:r>
          <a:endParaRPr kumimoji="1" lang="en-US" altLang="ja-JP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間伐本数：間伐事業としてのスギを伐る本数</a:t>
          </a:r>
          <a:endParaRPr kumimoji="1"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間伐材積：間伐事業に伴い伐ったスギの材積</a:t>
          </a:r>
          <a:endParaRPr kumimoji="1"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伐開</a:t>
          </a: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本数：森林作業道の伐開に伴うスギを伐る本数</a:t>
          </a:r>
          <a:endParaRPr kumimoji="1"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伐開</a:t>
          </a: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材積：森林作業道の伐開に伴い伐ったスギの材積</a:t>
          </a:r>
          <a:endParaRPr kumimoji="1"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伐採</a:t>
          </a: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率：</a:t>
          </a: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その事業全体でスギを伐る％</a:t>
          </a:r>
          <a:endParaRPr kumimoji="1"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kumimoji="1" lang="ja-JP" altLang="en-US" sz="1100"/>
            <a:t>伐倒本数：その事業全体でスギを伐る本数</a:t>
          </a:r>
          <a:endParaRPr kumimoji="1" lang="en-US" altLang="ja-JP" sz="1100"/>
        </a:p>
        <a:p>
          <a:r>
            <a:rPr kumimoji="1" lang="ja-JP" altLang="en-US" sz="1100"/>
            <a:t>利用材積：その事業全体で伐ったスギの材積</a:t>
          </a:r>
          <a:endParaRPr kumimoji="1" lang="en-US" altLang="ja-JP" sz="1100"/>
        </a:p>
      </xdr:txBody>
    </xdr:sp>
    <xdr:clientData/>
  </xdr:oneCellAnchor>
  <xdr:oneCellAnchor>
    <xdr:from>
      <xdr:col>13</xdr:col>
      <xdr:colOff>352425</xdr:colOff>
      <xdr:row>27</xdr:row>
      <xdr:rowOff>142875</xdr:rowOff>
    </xdr:from>
    <xdr:ext cx="3697744" cy="825867"/>
    <xdr:sp macro="" textlink="">
      <xdr:nvSpPr>
        <xdr:cNvPr id="3" name="テキスト ボックス 2"/>
        <xdr:cNvSpPr txBox="1"/>
      </xdr:nvSpPr>
      <xdr:spPr>
        <a:xfrm>
          <a:off x="8124825" y="7477125"/>
          <a:ext cx="3697744" cy="825867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t">
          <a:spAutoFit/>
        </a:bodyPr>
        <a:lstStyle/>
        <a:p>
          <a:r>
            <a:rPr kumimoji="1" lang="en-US" altLang="ja-JP" sz="1100"/>
            <a:t>※</a:t>
          </a:r>
          <a:r>
            <a:rPr kumimoji="1" lang="ja-JP" altLang="en-US" sz="1100"/>
            <a:t>集材距離の注意点</a:t>
          </a:r>
          <a:endParaRPr kumimoji="1" lang="en-US" altLang="ja-JP" sz="1100"/>
        </a:p>
        <a:p>
          <a:r>
            <a:rPr kumimoji="1" lang="ja-JP" altLang="en-US" sz="1100"/>
            <a:t>ウインチの場合</a:t>
          </a:r>
          <a:r>
            <a:rPr kumimoji="1" lang="en-US" altLang="ja-JP" sz="1100"/>
            <a:t>20m</a:t>
          </a:r>
          <a:r>
            <a:rPr kumimoji="1" lang="ja-JP" altLang="en-US" sz="1100"/>
            <a:t>か</a:t>
          </a:r>
          <a:r>
            <a:rPr kumimoji="1" lang="en-US" altLang="ja-JP" sz="1100"/>
            <a:t>30m</a:t>
          </a:r>
          <a:r>
            <a:rPr kumimoji="1" lang="ja-JP" altLang="en-US" sz="1100"/>
            <a:t>を計上</a:t>
          </a:r>
          <a:endParaRPr kumimoji="1" lang="en-US" altLang="ja-JP" sz="1100"/>
        </a:p>
        <a:p>
          <a:r>
            <a:rPr kumimoji="1" lang="ja-JP" altLang="en-US" sz="1100"/>
            <a:t>スイングヤーダの場合</a:t>
          </a:r>
          <a:r>
            <a:rPr kumimoji="1" lang="en-US" altLang="ja-JP" sz="1100"/>
            <a:t>40m</a:t>
          </a:r>
          <a:r>
            <a:rPr kumimoji="1" lang="ja-JP" altLang="en-US" sz="1100"/>
            <a:t>以上</a:t>
          </a:r>
          <a:r>
            <a:rPr kumimoji="1" lang="en-US" altLang="ja-JP" sz="1100"/>
            <a:t>100m</a:t>
          </a:r>
          <a:r>
            <a:rPr kumimoji="1" lang="ja-JP" altLang="en-US" sz="1100"/>
            <a:t>以内で</a:t>
          </a:r>
          <a:r>
            <a:rPr kumimoji="1" lang="en-US" altLang="ja-JP" sz="1100"/>
            <a:t>20m</a:t>
          </a:r>
          <a:r>
            <a:rPr kumimoji="1" lang="ja-JP" altLang="en-US" sz="1100"/>
            <a:t>単位で計上</a:t>
          </a:r>
          <a:endParaRPr kumimoji="1" lang="en-US" altLang="ja-JP" sz="1100"/>
        </a:p>
        <a:p>
          <a:r>
            <a:rPr kumimoji="1" lang="ja-JP" altLang="en-US" sz="1100"/>
            <a:t>いずれも平均長で考える</a:t>
          </a:r>
          <a:endParaRPr kumimoji="1" lang="en-US" altLang="ja-JP" sz="1100"/>
        </a:p>
      </xdr:txBody>
    </xdr:sp>
    <xdr:clientData/>
  </xdr:oneCellAnchor>
  <xdr:oneCellAnchor>
    <xdr:from>
      <xdr:col>13</xdr:col>
      <xdr:colOff>352425</xdr:colOff>
      <xdr:row>31</xdr:row>
      <xdr:rowOff>85725</xdr:rowOff>
    </xdr:from>
    <xdr:ext cx="2915157" cy="459100"/>
    <xdr:sp macro="" textlink="">
      <xdr:nvSpPr>
        <xdr:cNvPr id="4" name="テキスト ボックス 3"/>
        <xdr:cNvSpPr txBox="1"/>
      </xdr:nvSpPr>
      <xdr:spPr>
        <a:xfrm>
          <a:off x="8124825" y="8486775"/>
          <a:ext cx="2915157" cy="459100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t">
          <a:spAutoFit/>
        </a:bodyPr>
        <a:lstStyle/>
        <a:p>
          <a:r>
            <a:rPr kumimoji="1" lang="en-US" altLang="ja-JP" sz="1100"/>
            <a:t>※</a:t>
          </a:r>
          <a:r>
            <a:rPr kumimoji="1" lang="ja-JP" altLang="en-US" sz="1100"/>
            <a:t>搬出距離の考え方</a:t>
          </a:r>
          <a:endParaRPr kumimoji="1" lang="en-US" altLang="ja-JP" sz="1100"/>
        </a:p>
        <a:p>
          <a:r>
            <a:rPr kumimoji="1" lang="ja-JP" altLang="en-US" sz="1100"/>
            <a:t>フォワーダで山土場まで搬出する全距離の</a:t>
          </a:r>
          <a:r>
            <a:rPr kumimoji="1" lang="en-US" altLang="ja-JP" sz="1100"/>
            <a:t>1/2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0</xdr:colOff>
      <xdr:row>19</xdr:row>
      <xdr:rowOff>0</xdr:rowOff>
    </xdr:from>
    <xdr:ext cx="3450047" cy="459100"/>
    <xdr:sp macro="" textlink="">
      <xdr:nvSpPr>
        <xdr:cNvPr id="2" name="テキスト ボックス 1"/>
        <xdr:cNvSpPr txBox="1"/>
      </xdr:nvSpPr>
      <xdr:spPr>
        <a:xfrm>
          <a:off x="9058275" y="3257550"/>
          <a:ext cx="3450047" cy="459100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t">
          <a:spAutoFit/>
        </a:bodyPr>
        <a:lstStyle/>
        <a:p>
          <a:r>
            <a:rPr kumimoji="1" lang="en-US" altLang="ja-JP" sz="1100"/>
            <a:t>※</a:t>
          </a:r>
          <a:r>
            <a:rPr kumimoji="1" lang="ja-JP" altLang="en-US" sz="1100"/>
            <a:t>表の追加や削除をした際には、計算式の参照範囲が</a:t>
          </a:r>
          <a:endParaRPr kumimoji="1" lang="en-US" altLang="ja-JP" sz="1100"/>
        </a:p>
        <a:p>
          <a:r>
            <a:rPr kumimoji="1" lang="ja-JP" altLang="en-US" sz="1100"/>
            <a:t>間違っていないか確認が必要です。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8</xdr:row>
      <xdr:rowOff>0</xdr:rowOff>
    </xdr:from>
    <xdr:ext cx="3426387" cy="2259465"/>
    <xdr:sp macro="" textlink="">
      <xdr:nvSpPr>
        <xdr:cNvPr id="2" name="テキスト ボックス 1"/>
        <xdr:cNvSpPr txBox="1"/>
      </xdr:nvSpPr>
      <xdr:spPr>
        <a:xfrm>
          <a:off x="8467725" y="2286000"/>
          <a:ext cx="3426387" cy="2259465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t">
          <a:spAutoFit/>
        </a:bodyPr>
        <a:lstStyle/>
        <a:p>
          <a:r>
            <a:rPr kumimoji="1" lang="ja-JP" altLang="en-US" sz="1100"/>
            <a:t>◎用語解説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間伐率：間伐事業としてのスギを伐る％</a:t>
          </a:r>
          <a:endParaRPr kumimoji="1" lang="en-US" altLang="ja-JP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間伐本数：間伐事業としてのスギを伐る本数</a:t>
          </a:r>
          <a:endParaRPr kumimoji="1"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間伐材積：間伐事業に伴い伐ったスギの材積</a:t>
          </a:r>
          <a:endParaRPr kumimoji="1"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伐開</a:t>
          </a: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本数：森林作業道の伐開に伴うスギを伐る本数</a:t>
          </a:r>
          <a:endParaRPr kumimoji="1"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伐開</a:t>
          </a: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材積：森林作業道の伐開に伴い伐ったスギの材積</a:t>
          </a:r>
          <a:endParaRPr kumimoji="1"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伐採</a:t>
          </a: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率：</a:t>
          </a: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その事業全体でスギを伐る％</a:t>
          </a:r>
          <a:endParaRPr kumimoji="1"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kumimoji="1" lang="ja-JP" altLang="en-US" sz="1100"/>
            <a:t>伐倒本数：その事業全体でスギを伐る本数</a:t>
          </a:r>
          <a:endParaRPr kumimoji="1" lang="en-US" altLang="ja-JP" sz="1100"/>
        </a:p>
        <a:p>
          <a:r>
            <a:rPr kumimoji="1" lang="ja-JP" altLang="en-US" sz="1100"/>
            <a:t>利用材積：その事業全体で伐ったスギの材積</a:t>
          </a:r>
          <a:endParaRPr kumimoji="1" lang="en-US" altLang="ja-JP" sz="1100"/>
        </a:p>
      </xdr:txBody>
    </xdr:sp>
    <xdr:clientData/>
  </xdr:oneCellAnchor>
  <xdr:oneCellAnchor>
    <xdr:from>
      <xdr:col>14</xdr:col>
      <xdr:colOff>0</xdr:colOff>
      <xdr:row>17</xdr:row>
      <xdr:rowOff>0</xdr:rowOff>
    </xdr:from>
    <xdr:ext cx="3697744" cy="825867"/>
    <xdr:sp macro="" textlink="">
      <xdr:nvSpPr>
        <xdr:cNvPr id="3" name="テキスト ボックス 2"/>
        <xdr:cNvSpPr txBox="1"/>
      </xdr:nvSpPr>
      <xdr:spPr>
        <a:xfrm>
          <a:off x="8467725" y="4857750"/>
          <a:ext cx="3697744" cy="825867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t">
          <a:spAutoFit/>
        </a:bodyPr>
        <a:lstStyle/>
        <a:p>
          <a:r>
            <a:rPr kumimoji="1" lang="en-US" altLang="ja-JP" sz="1100"/>
            <a:t>※</a:t>
          </a:r>
          <a:r>
            <a:rPr kumimoji="1" lang="ja-JP" altLang="en-US" sz="1100"/>
            <a:t>集材距離の注意点</a:t>
          </a:r>
          <a:endParaRPr kumimoji="1" lang="en-US" altLang="ja-JP" sz="1100"/>
        </a:p>
        <a:p>
          <a:r>
            <a:rPr kumimoji="1" lang="ja-JP" altLang="en-US" sz="1100"/>
            <a:t>ウインチの場合</a:t>
          </a:r>
          <a:r>
            <a:rPr kumimoji="1" lang="en-US" altLang="ja-JP" sz="1100"/>
            <a:t>20m</a:t>
          </a:r>
          <a:r>
            <a:rPr kumimoji="1" lang="ja-JP" altLang="en-US" sz="1100"/>
            <a:t>か</a:t>
          </a:r>
          <a:r>
            <a:rPr kumimoji="1" lang="en-US" altLang="ja-JP" sz="1100"/>
            <a:t>30m</a:t>
          </a:r>
          <a:r>
            <a:rPr kumimoji="1" lang="ja-JP" altLang="en-US" sz="1100"/>
            <a:t>を計上</a:t>
          </a:r>
          <a:endParaRPr kumimoji="1" lang="en-US" altLang="ja-JP" sz="1100"/>
        </a:p>
        <a:p>
          <a:r>
            <a:rPr kumimoji="1" lang="ja-JP" altLang="en-US" sz="1100"/>
            <a:t>スイングヤーダの場合</a:t>
          </a:r>
          <a:r>
            <a:rPr kumimoji="1" lang="en-US" altLang="ja-JP" sz="1100"/>
            <a:t>40m</a:t>
          </a:r>
          <a:r>
            <a:rPr kumimoji="1" lang="ja-JP" altLang="en-US" sz="1100"/>
            <a:t>以上</a:t>
          </a:r>
          <a:r>
            <a:rPr kumimoji="1" lang="en-US" altLang="ja-JP" sz="1100"/>
            <a:t>100m</a:t>
          </a:r>
          <a:r>
            <a:rPr kumimoji="1" lang="ja-JP" altLang="en-US" sz="1100"/>
            <a:t>以内で</a:t>
          </a:r>
          <a:r>
            <a:rPr kumimoji="1" lang="en-US" altLang="ja-JP" sz="1100"/>
            <a:t>20m</a:t>
          </a:r>
          <a:r>
            <a:rPr kumimoji="1" lang="ja-JP" altLang="en-US" sz="1100"/>
            <a:t>単位で計上</a:t>
          </a:r>
          <a:endParaRPr kumimoji="1" lang="en-US" altLang="ja-JP" sz="1100"/>
        </a:p>
        <a:p>
          <a:r>
            <a:rPr kumimoji="1" lang="ja-JP" altLang="en-US" sz="1100"/>
            <a:t>いずれも平均長で考える</a:t>
          </a:r>
          <a:endParaRPr kumimoji="1" lang="en-US" altLang="ja-JP" sz="1100"/>
        </a:p>
      </xdr:txBody>
    </xdr:sp>
    <xdr:clientData/>
  </xdr:oneCellAnchor>
  <xdr:oneCellAnchor>
    <xdr:from>
      <xdr:col>14</xdr:col>
      <xdr:colOff>0</xdr:colOff>
      <xdr:row>20</xdr:row>
      <xdr:rowOff>257175</xdr:rowOff>
    </xdr:from>
    <xdr:ext cx="2915157" cy="459100"/>
    <xdr:sp macro="" textlink="">
      <xdr:nvSpPr>
        <xdr:cNvPr id="4" name="テキスト ボックス 3"/>
        <xdr:cNvSpPr txBox="1"/>
      </xdr:nvSpPr>
      <xdr:spPr>
        <a:xfrm>
          <a:off x="8467725" y="5972175"/>
          <a:ext cx="2915157" cy="459100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t">
          <a:spAutoFit/>
        </a:bodyPr>
        <a:lstStyle/>
        <a:p>
          <a:r>
            <a:rPr kumimoji="1" lang="en-US" altLang="ja-JP" sz="1100"/>
            <a:t>※</a:t>
          </a:r>
          <a:r>
            <a:rPr kumimoji="1" lang="ja-JP" altLang="en-US" sz="1100"/>
            <a:t>搬出距離の考え方</a:t>
          </a:r>
          <a:endParaRPr kumimoji="1" lang="en-US" altLang="ja-JP" sz="1100"/>
        </a:p>
        <a:p>
          <a:r>
            <a:rPr kumimoji="1" lang="ja-JP" altLang="en-US" sz="1100"/>
            <a:t>フォワーダで山土場まで搬出する全距離の</a:t>
          </a:r>
          <a:r>
            <a:rPr kumimoji="1" lang="en-US" altLang="ja-JP" sz="1100"/>
            <a:t>1/2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0</xdr:colOff>
      <xdr:row>4</xdr:row>
      <xdr:rowOff>0</xdr:rowOff>
    </xdr:from>
    <xdr:ext cx="3450047" cy="459100"/>
    <xdr:sp macro="" textlink="">
      <xdr:nvSpPr>
        <xdr:cNvPr id="2" name="テキスト ボックス 1"/>
        <xdr:cNvSpPr txBox="1"/>
      </xdr:nvSpPr>
      <xdr:spPr>
        <a:xfrm>
          <a:off x="7686675" y="685800"/>
          <a:ext cx="3450047" cy="459100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t">
          <a:spAutoFit/>
        </a:bodyPr>
        <a:lstStyle/>
        <a:p>
          <a:r>
            <a:rPr kumimoji="1" lang="en-US" altLang="ja-JP" sz="1100"/>
            <a:t>※</a:t>
          </a:r>
          <a:r>
            <a:rPr kumimoji="1" lang="ja-JP" altLang="en-US" sz="1100"/>
            <a:t>表の追加や削除をした際には、計算式の参照範囲が</a:t>
          </a:r>
          <a:endParaRPr kumimoji="1" lang="en-US" altLang="ja-JP" sz="1100"/>
        </a:p>
        <a:p>
          <a:r>
            <a:rPr kumimoji="1" lang="ja-JP" altLang="en-US" sz="1100"/>
            <a:t>間違っていないか確認が必要です。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1%20&#25644;&#20986;&#38291;&#20240;&#35373;&#35336;&#26360;&#65288;H28&#12539;&#21015;&#29366;&#12539;&#21407;&#26412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プロット調査表"/>
      <sheetName val="調査入力表"/>
      <sheetName val="設計書（新規）"/>
      <sheetName val="設計書（変更）"/>
      <sheetName val="売払金額"/>
      <sheetName val="総括表"/>
      <sheetName val="検知表 (当初)"/>
      <sheetName val="検知表 (売払い)"/>
    </sheetNames>
    <sheetDataSet>
      <sheetData sheetId="0"/>
      <sheetData sheetId="1">
        <row r="36">
          <cell r="K36">
            <v>0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/>
  </sheetPr>
  <dimension ref="A1:Q334"/>
  <sheetViews>
    <sheetView showZeros="0" tabSelected="1" view="pageBreakPreview" zoomScaleNormal="100" zoomScaleSheetLayoutView="100" workbookViewId="0">
      <pane xSplit="3" ySplit="4" topLeftCell="D5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ColWidth="8.875" defaultRowHeight="13.5"/>
  <cols>
    <col min="1" max="1" width="9.875" style="54" customWidth="1"/>
    <col min="2" max="2" width="10.25" style="54" customWidth="1"/>
    <col min="3" max="3" width="6.875" style="54" customWidth="1"/>
    <col min="4" max="4" width="10.25" style="54" customWidth="1"/>
    <col min="5" max="5" width="7" style="54" customWidth="1"/>
    <col min="6" max="6" width="10.5" style="60" customWidth="1"/>
    <col min="7" max="7" width="11.25" style="54" customWidth="1"/>
    <col min="8" max="8" width="7" style="54" customWidth="1"/>
    <col min="9" max="9" width="9" style="54" customWidth="1"/>
    <col min="10" max="10" width="11" style="54" customWidth="1"/>
    <col min="11" max="11" width="7.5" style="54" customWidth="1"/>
    <col min="12" max="12" width="10.25" style="37" customWidth="1"/>
    <col min="13" max="13" width="6.875" style="37" customWidth="1"/>
    <col min="14" max="14" width="6.625" style="37" customWidth="1"/>
    <col min="15" max="15" width="8.5" style="37" customWidth="1"/>
    <col min="16" max="16" width="6.25" style="37" customWidth="1"/>
    <col min="17" max="17" width="6.5" style="37" customWidth="1"/>
    <col min="18" max="16384" width="8.875" style="54"/>
  </cols>
  <sheetData>
    <row r="1" spans="1:17">
      <c r="A1" s="30" t="s">
        <v>6</v>
      </c>
      <c r="B1" s="31" t="s">
        <v>7</v>
      </c>
      <c r="C1" s="32"/>
      <c r="D1" s="31" t="s">
        <v>8</v>
      </c>
      <c r="E1" s="32"/>
      <c r="F1" s="33" t="s">
        <v>9</v>
      </c>
      <c r="G1" s="30" t="s">
        <v>10</v>
      </c>
      <c r="H1" s="34" t="s">
        <v>11</v>
      </c>
      <c r="I1" s="35"/>
      <c r="J1" s="36"/>
      <c r="L1" s="194"/>
      <c r="M1" s="194"/>
    </row>
    <row r="2" spans="1:17">
      <c r="A2" s="30"/>
      <c r="B2" s="195"/>
      <c r="C2" s="36" t="s">
        <v>0</v>
      </c>
      <c r="D2" s="56"/>
      <c r="E2" s="36" t="s">
        <v>12</v>
      </c>
      <c r="F2" s="57"/>
      <c r="G2" s="58"/>
      <c r="H2" s="351"/>
      <c r="I2" s="352"/>
      <c r="J2" s="36"/>
    </row>
    <row r="3" spans="1:17">
      <c r="A3" s="38"/>
      <c r="B3" s="39" t="s">
        <v>13</v>
      </c>
      <c r="C3" s="40"/>
      <c r="D3" s="196" t="s">
        <v>14</v>
      </c>
      <c r="E3" s="197"/>
      <c r="F3" s="353" t="s">
        <v>17</v>
      </c>
      <c r="G3" s="355" t="s">
        <v>18</v>
      </c>
      <c r="H3" s="357" t="s">
        <v>19</v>
      </c>
      <c r="I3" s="359" t="s">
        <v>20</v>
      </c>
      <c r="J3" s="349" t="s">
        <v>21</v>
      </c>
      <c r="L3" s="292"/>
      <c r="M3" s="292"/>
      <c r="O3" s="198"/>
    </row>
    <row r="4" spans="1:17">
      <c r="A4" s="41" t="s">
        <v>15</v>
      </c>
      <c r="B4" s="42" t="s">
        <v>1</v>
      </c>
      <c r="C4" s="42" t="s">
        <v>16</v>
      </c>
      <c r="D4" s="199" t="s">
        <v>1</v>
      </c>
      <c r="E4" s="199" t="s">
        <v>16</v>
      </c>
      <c r="F4" s="354"/>
      <c r="G4" s="356"/>
      <c r="H4" s="358"/>
      <c r="I4" s="360"/>
      <c r="J4" s="350"/>
      <c r="L4" s="200"/>
      <c r="M4" s="200"/>
      <c r="O4" s="198"/>
    </row>
    <row r="5" spans="1:17">
      <c r="A5" s="47"/>
      <c r="B5" s="46"/>
      <c r="C5" s="46"/>
      <c r="D5" s="201"/>
      <c r="E5" s="201"/>
      <c r="F5" s="43">
        <f t="shared" ref="F5:F22" si="0">IF(C5=0,0,IF(C5&lt;=10,ROUND(0.0000798606*C5^1.8876*B5^0.8223,3),IF(C5&lt;=30,ROUND(0.0000529606*C5^1.82147*B5^1.0877,3),ROUND(0.0000807077*C5^1.63363*B5^1.16324,3))))</f>
        <v>0</v>
      </c>
      <c r="G5" s="202">
        <f t="shared" ref="G5:G54" si="1">IF(E5=0,0,IF(E5&lt;=10,ROUND(0.0000798606*E5^1.8876*D5^0.8223,3),IF(E5&lt;=30,ROUND(0.0000529606*E5^1.82147*D5^1.0877,3),ROUND(0.0000807077*E5^1.63363*D5^1.16324,3))))</f>
        <v>0</v>
      </c>
      <c r="H5" s="47"/>
      <c r="I5" s="44">
        <f t="shared" ref="I5:I54" si="2">ROUNDDOWN(F5*H5/100,3)</f>
        <v>0</v>
      </c>
      <c r="J5" s="45"/>
      <c r="L5" s="293"/>
      <c r="N5" s="204"/>
      <c r="Q5" s="54"/>
    </row>
    <row r="6" spans="1:17">
      <c r="A6" s="47"/>
      <c r="B6" s="46"/>
      <c r="C6" s="46"/>
      <c r="D6" s="201"/>
      <c r="E6" s="201"/>
      <c r="F6" s="43">
        <f t="shared" si="0"/>
        <v>0</v>
      </c>
      <c r="G6" s="202">
        <f t="shared" si="1"/>
        <v>0</v>
      </c>
      <c r="H6" s="47"/>
      <c r="I6" s="44">
        <f t="shared" si="2"/>
        <v>0</v>
      </c>
      <c r="J6" s="45"/>
      <c r="L6" s="293"/>
      <c r="N6" s="204"/>
      <c r="Q6" s="54"/>
    </row>
    <row r="7" spans="1:17">
      <c r="A7" s="47"/>
      <c r="B7" s="46"/>
      <c r="C7" s="46"/>
      <c r="D7" s="201"/>
      <c r="E7" s="201"/>
      <c r="F7" s="43">
        <f t="shared" si="0"/>
        <v>0</v>
      </c>
      <c r="G7" s="202">
        <f t="shared" si="1"/>
        <v>0</v>
      </c>
      <c r="H7" s="47"/>
      <c r="I7" s="44">
        <f t="shared" si="2"/>
        <v>0</v>
      </c>
      <c r="J7" s="45"/>
      <c r="L7" s="293"/>
      <c r="N7" s="204"/>
      <c r="Q7" s="54"/>
    </row>
    <row r="8" spans="1:17">
      <c r="A8" s="47"/>
      <c r="B8" s="46"/>
      <c r="C8" s="46"/>
      <c r="D8" s="201"/>
      <c r="E8" s="201"/>
      <c r="F8" s="43">
        <f t="shared" si="0"/>
        <v>0</v>
      </c>
      <c r="G8" s="202">
        <f t="shared" si="1"/>
        <v>0</v>
      </c>
      <c r="H8" s="47"/>
      <c r="I8" s="44">
        <f t="shared" si="2"/>
        <v>0</v>
      </c>
      <c r="J8" s="45"/>
      <c r="L8" s="293"/>
      <c r="N8" s="204"/>
      <c r="Q8" s="54"/>
    </row>
    <row r="9" spans="1:17">
      <c r="A9" s="47"/>
      <c r="B9" s="46"/>
      <c r="C9" s="46"/>
      <c r="D9" s="201"/>
      <c r="E9" s="201"/>
      <c r="F9" s="43">
        <f>IF(C9=0,0,IF(C9&lt;=10,ROUND(0.0000798606*C9^1.8876*B9^0.8223,3),IF(C9&lt;=30,ROUND(0.0000529606*C9^1.82147*B9^1.0877,3),ROUND(0.0000807077*C9^1.63363*B9^1.16324,3))))</f>
        <v>0</v>
      </c>
      <c r="G9" s="202">
        <f>IF(E9=0,0,IF(E9&lt;=10,ROUND(0.0000798606*E9^1.8876*D9^0.8223,3),IF(E9&lt;=30,ROUND(0.0000529606*E9^1.82147*D9^1.0877,3),ROUND(0.0000807077*E9^1.63363*D9^1.16324,3))))</f>
        <v>0</v>
      </c>
      <c r="H9" s="47"/>
      <c r="I9" s="44">
        <f t="shared" si="2"/>
        <v>0</v>
      </c>
      <c r="J9" s="45"/>
      <c r="L9" s="293"/>
      <c r="N9" s="204"/>
      <c r="Q9" s="54"/>
    </row>
    <row r="10" spans="1:17">
      <c r="A10" s="47"/>
      <c r="B10" s="46"/>
      <c r="C10" s="46"/>
      <c r="D10" s="201"/>
      <c r="E10" s="201"/>
      <c r="F10" s="43">
        <f t="shared" si="0"/>
        <v>0</v>
      </c>
      <c r="G10" s="202">
        <f t="shared" si="1"/>
        <v>0</v>
      </c>
      <c r="H10" s="47"/>
      <c r="I10" s="44">
        <f t="shared" si="2"/>
        <v>0</v>
      </c>
      <c r="J10" s="45"/>
      <c r="L10" s="293"/>
      <c r="N10" s="204"/>
      <c r="Q10" s="54"/>
    </row>
    <row r="11" spans="1:17">
      <c r="A11" s="47"/>
      <c r="B11" s="46"/>
      <c r="C11" s="46"/>
      <c r="D11" s="201"/>
      <c r="E11" s="201"/>
      <c r="F11" s="43">
        <f t="shared" si="0"/>
        <v>0</v>
      </c>
      <c r="G11" s="202">
        <f t="shared" si="1"/>
        <v>0</v>
      </c>
      <c r="H11" s="47"/>
      <c r="I11" s="44">
        <f t="shared" si="2"/>
        <v>0</v>
      </c>
      <c r="J11" s="45"/>
      <c r="L11" s="293"/>
      <c r="N11" s="204"/>
      <c r="Q11" s="54"/>
    </row>
    <row r="12" spans="1:17">
      <c r="A12" s="47"/>
      <c r="B12" s="46"/>
      <c r="C12" s="46"/>
      <c r="D12" s="201"/>
      <c r="E12" s="201"/>
      <c r="F12" s="43">
        <f t="shared" si="0"/>
        <v>0</v>
      </c>
      <c r="G12" s="202">
        <f t="shared" si="1"/>
        <v>0</v>
      </c>
      <c r="H12" s="47"/>
      <c r="I12" s="44">
        <f t="shared" si="2"/>
        <v>0</v>
      </c>
      <c r="J12" s="45"/>
      <c r="L12" s="293"/>
      <c r="M12" s="203"/>
      <c r="N12" s="203"/>
      <c r="O12" s="203"/>
      <c r="P12" s="203"/>
      <c r="Q12" s="54"/>
    </row>
    <row r="13" spans="1:17">
      <c r="A13" s="47"/>
      <c r="B13" s="46"/>
      <c r="C13" s="46"/>
      <c r="D13" s="201"/>
      <c r="E13" s="201"/>
      <c r="F13" s="43">
        <f t="shared" si="0"/>
        <v>0</v>
      </c>
      <c r="G13" s="202">
        <f t="shared" si="1"/>
        <v>0</v>
      </c>
      <c r="H13" s="47"/>
      <c r="I13" s="44">
        <f t="shared" si="2"/>
        <v>0</v>
      </c>
      <c r="J13" s="45"/>
      <c r="L13" s="293"/>
      <c r="M13" s="203"/>
      <c r="N13" s="203"/>
      <c r="O13" s="203"/>
      <c r="P13" s="203"/>
      <c r="Q13" s="54"/>
    </row>
    <row r="14" spans="1:17">
      <c r="A14" s="47"/>
      <c r="B14" s="46"/>
      <c r="C14" s="46"/>
      <c r="D14" s="201"/>
      <c r="E14" s="201"/>
      <c r="F14" s="43">
        <f t="shared" si="0"/>
        <v>0</v>
      </c>
      <c r="G14" s="202">
        <f t="shared" si="1"/>
        <v>0</v>
      </c>
      <c r="H14" s="47"/>
      <c r="I14" s="44">
        <f t="shared" si="2"/>
        <v>0</v>
      </c>
      <c r="J14" s="45"/>
      <c r="L14" s="293"/>
      <c r="M14" s="203"/>
      <c r="N14" s="203"/>
      <c r="O14" s="203"/>
      <c r="P14" s="203"/>
      <c r="Q14" s="54"/>
    </row>
    <row r="15" spans="1:17">
      <c r="A15" s="47"/>
      <c r="B15" s="46"/>
      <c r="C15" s="46"/>
      <c r="D15" s="201"/>
      <c r="E15" s="201"/>
      <c r="F15" s="43">
        <f t="shared" si="0"/>
        <v>0</v>
      </c>
      <c r="G15" s="202">
        <f t="shared" si="1"/>
        <v>0</v>
      </c>
      <c r="H15" s="47"/>
      <c r="I15" s="44">
        <f t="shared" si="2"/>
        <v>0</v>
      </c>
      <c r="J15" s="45"/>
      <c r="L15" s="293"/>
      <c r="M15" s="203"/>
      <c r="N15" s="203"/>
      <c r="O15" s="203"/>
      <c r="P15" s="203"/>
      <c r="Q15" s="54"/>
    </row>
    <row r="16" spans="1:17">
      <c r="A16" s="47"/>
      <c r="B16" s="46"/>
      <c r="C16" s="46"/>
      <c r="D16" s="201"/>
      <c r="E16" s="201"/>
      <c r="F16" s="43">
        <f t="shared" si="0"/>
        <v>0</v>
      </c>
      <c r="G16" s="202">
        <f t="shared" si="1"/>
        <v>0</v>
      </c>
      <c r="H16" s="47"/>
      <c r="I16" s="44">
        <f t="shared" si="2"/>
        <v>0</v>
      </c>
      <c r="J16" s="45"/>
      <c r="L16" s="293"/>
      <c r="N16" s="204"/>
      <c r="Q16" s="54"/>
    </row>
    <row r="17" spans="1:17">
      <c r="A17" s="47"/>
      <c r="B17" s="46"/>
      <c r="C17" s="46"/>
      <c r="D17" s="201"/>
      <c r="E17" s="201"/>
      <c r="F17" s="43">
        <f t="shared" si="0"/>
        <v>0</v>
      </c>
      <c r="G17" s="202">
        <f t="shared" si="1"/>
        <v>0</v>
      </c>
      <c r="H17" s="47"/>
      <c r="I17" s="44">
        <f t="shared" si="2"/>
        <v>0</v>
      </c>
      <c r="J17" s="45"/>
      <c r="L17" s="293"/>
      <c r="N17" s="204"/>
      <c r="Q17" s="54"/>
    </row>
    <row r="18" spans="1:17">
      <c r="A18" s="47"/>
      <c r="B18" s="46"/>
      <c r="C18" s="46"/>
      <c r="D18" s="201"/>
      <c r="E18" s="201"/>
      <c r="F18" s="43">
        <f t="shared" si="0"/>
        <v>0</v>
      </c>
      <c r="G18" s="202">
        <f t="shared" si="1"/>
        <v>0</v>
      </c>
      <c r="H18" s="47"/>
      <c r="I18" s="44">
        <f t="shared" si="2"/>
        <v>0</v>
      </c>
      <c r="J18" s="45"/>
      <c r="L18" s="293"/>
      <c r="N18" s="204"/>
      <c r="Q18" s="54"/>
    </row>
    <row r="19" spans="1:17">
      <c r="A19" s="47"/>
      <c r="B19" s="46"/>
      <c r="C19" s="46"/>
      <c r="D19" s="201"/>
      <c r="E19" s="201"/>
      <c r="F19" s="43">
        <f t="shared" si="0"/>
        <v>0</v>
      </c>
      <c r="G19" s="202">
        <f t="shared" si="1"/>
        <v>0</v>
      </c>
      <c r="H19" s="47"/>
      <c r="I19" s="44">
        <f t="shared" si="2"/>
        <v>0</v>
      </c>
      <c r="J19" s="45"/>
      <c r="L19" s="293"/>
      <c r="N19" s="204"/>
      <c r="Q19" s="54"/>
    </row>
    <row r="20" spans="1:17">
      <c r="A20" s="47"/>
      <c r="B20" s="46"/>
      <c r="C20" s="46"/>
      <c r="D20" s="201"/>
      <c r="E20" s="201"/>
      <c r="F20" s="43">
        <f t="shared" si="0"/>
        <v>0</v>
      </c>
      <c r="G20" s="202">
        <f t="shared" si="1"/>
        <v>0</v>
      </c>
      <c r="H20" s="47"/>
      <c r="I20" s="44">
        <f t="shared" si="2"/>
        <v>0</v>
      </c>
      <c r="J20" s="45"/>
      <c r="L20" s="293"/>
      <c r="N20" s="204"/>
      <c r="Q20" s="54"/>
    </row>
    <row r="21" spans="1:17">
      <c r="A21" s="47"/>
      <c r="B21" s="46"/>
      <c r="C21" s="46"/>
      <c r="D21" s="201"/>
      <c r="E21" s="201"/>
      <c r="F21" s="43">
        <f t="shared" si="0"/>
        <v>0</v>
      </c>
      <c r="G21" s="202">
        <f t="shared" si="1"/>
        <v>0</v>
      </c>
      <c r="H21" s="47"/>
      <c r="I21" s="44">
        <f t="shared" si="2"/>
        <v>0</v>
      </c>
      <c r="J21" s="45"/>
      <c r="L21" s="293"/>
      <c r="N21" s="204"/>
      <c r="Q21" s="54"/>
    </row>
    <row r="22" spans="1:17">
      <c r="A22" s="47"/>
      <c r="B22" s="46"/>
      <c r="C22" s="46"/>
      <c r="D22" s="201"/>
      <c r="E22" s="201"/>
      <c r="F22" s="43">
        <f t="shared" si="0"/>
        <v>0</v>
      </c>
      <c r="G22" s="202">
        <f t="shared" si="1"/>
        <v>0</v>
      </c>
      <c r="H22" s="47"/>
      <c r="I22" s="44">
        <f t="shared" si="2"/>
        <v>0</v>
      </c>
      <c r="J22" s="45"/>
      <c r="L22" s="293"/>
      <c r="N22" s="204"/>
      <c r="Q22" s="54"/>
    </row>
    <row r="23" spans="1:17">
      <c r="A23" s="47"/>
      <c r="B23" s="46"/>
      <c r="C23" s="46"/>
      <c r="D23" s="201"/>
      <c r="E23" s="201"/>
      <c r="F23" s="43">
        <f>IF(C23=0,0,IF(C23&lt;=10,ROUND(0.0000798606*C23^1.8876*B23^0.8223,3),IF(C23&lt;=30,ROUND(0.0000529606*C23^1.82147*B23^1.0877,3),ROUND(0.0000807077*C23^1.63363*B23^1.16324,3))))</f>
        <v>0</v>
      </c>
      <c r="G23" s="202">
        <f t="shared" si="1"/>
        <v>0</v>
      </c>
      <c r="H23" s="47"/>
      <c r="I23" s="44">
        <f t="shared" si="2"/>
        <v>0</v>
      </c>
      <c r="J23" s="45"/>
      <c r="L23" s="293"/>
      <c r="N23" s="204"/>
      <c r="Q23" s="54"/>
    </row>
    <row r="24" spans="1:17">
      <c r="A24" s="47"/>
      <c r="B24" s="46"/>
      <c r="C24" s="46"/>
      <c r="D24" s="201"/>
      <c r="E24" s="201"/>
      <c r="F24" s="43">
        <f>IF(C24=0,0,IF(C24&lt;=10,ROUND(0.0000798606*C24^1.8876*B24^0.8223,3),IF(C24&lt;=30,ROUND(0.0000529606*C24^1.82147*B24^1.0877,3),ROUND(0.0000807077*C24^1.63363*B24^1.16324,3))))</f>
        <v>0</v>
      </c>
      <c r="G24" s="202">
        <f t="shared" si="1"/>
        <v>0</v>
      </c>
      <c r="H24" s="47"/>
      <c r="I24" s="44">
        <f t="shared" si="2"/>
        <v>0</v>
      </c>
      <c r="J24" s="45"/>
      <c r="L24" s="293"/>
      <c r="N24" s="204"/>
      <c r="Q24" s="54"/>
    </row>
    <row r="25" spans="1:17">
      <c r="A25" s="47"/>
      <c r="B25" s="46"/>
      <c r="C25" s="46"/>
      <c r="D25" s="201"/>
      <c r="E25" s="201"/>
      <c r="F25" s="43">
        <f>IF(C25=0,0,IF(C25&lt;=10,ROUND(0.0000798606*C25^1.8876*B25^0.8223,3),IF(C25&lt;=30,ROUND(0.0000529606*C25^1.82147*B25^1.0877,3),ROUND(0.0000807077*C25^1.63363*B25^1.16324,3))))</f>
        <v>0</v>
      </c>
      <c r="G25" s="202">
        <f t="shared" si="1"/>
        <v>0</v>
      </c>
      <c r="H25" s="47"/>
      <c r="I25" s="44">
        <f t="shared" si="2"/>
        <v>0</v>
      </c>
      <c r="J25" s="45"/>
      <c r="L25" s="293"/>
      <c r="N25" s="204"/>
      <c r="Q25" s="54"/>
    </row>
    <row r="26" spans="1:17">
      <c r="A26" s="47"/>
      <c r="B26" s="46"/>
      <c r="C26" s="46"/>
      <c r="D26" s="201"/>
      <c r="E26" s="201"/>
      <c r="F26" s="43">
        <f>IF(C26=0,0,IF(C26&lt;=10,ROUND(0.0000798606*C26^1.8876*B26^0.8223,3),IF(C26&lt;=30,ROUND(0.0000529606*C26^1.82147*B26^1.0877,3),ROUND(0.0000807077*C26^1.63363*B26^1.16324,3))))</f>
        <v>0</v>
      </c>
      <c r="G26" s="202">
        <f t="shared" si="1"/>
        <v>0</v>
      </c>
      <c r="H26" s="47"/>
      <c r="I26" s="44">
        <f t="shared" si="2"/>
        <v>0</v>
      </c>
      <c r="J26" s="45"/>
      <c r="L26" s="293"/>
      <c r="N26" s="204"/>
      <c r="Q26" s="54"/>
    </row>
    <row r="27" spans="1:17">
      <c r="A27" s="47"/>
      <c r="B27" s="46"/>
      <c r="C27" s="46"/>
      <c r="D27" s="201"/>
      <c r="E27" s="201"/>
      <c r="F27" s="43">
        <f>IF(C27=0,0,IF(C27&lt;=10,ROUND(0.0000798606*C27^1.8876*B27^0.8223,3),IF(C27&lt;=30,ROUND(0.0000529606*C27^1.82147*B27^1.0877,3),ROUND(0.0000807077*C27^1.63363*B27^1.16324,3))))</f>
        <v>0</v>
      </c>
      <c r="G27" s="202">
        <f t="shared" si="1"/>
        <v>0</v>
      </c>
      <c r="H27" s="47"/>
      <c r="I27" s="44">
        <f t="shared" si="2"/>
        <v>0</v>
      </c>
      <c r="J27" s="45"/>
      <c r="L27" s="293"/>
      <c r="N27" s="204"/>
      <c r="Q27" s="54"/>
    </row>
    <row r="28" spans="1:17">
      <c r="A28" s="47"/>
      <c r="B28" s="46"/>
      <c r="C28" s="46"/>
      <c r="D28" s="201"/>
      <c r="E28" s="201"/>
      <c r="F28" s="43">
        <f t="shared" ref="F28:F38" si="3">IF(C28=0,0,IF(C28&lt;=10,ROUND(0.0000798606*C28^1.8876*B28^0.8223,3),IF(C28&lt;=30,ROUND(0.0000529606*C28^1.82147*B28^1.0877,3),ROUND(0.0000807077*C28^1.63363*B28^1.16324,3))))</f>
        <v>0</v>
      </c>
      <c r="G28" s="202">
        <f t="shared" si="1"/>
        <v>0</v>
      </c>
      <c r="H28" s="47"/>
      <c r="I28" s="44">
        <f t="shared" si="2"/>
        <v>0</v>
      </c>
      <c r="J28" s="48"/>
      <c r="L28" s="293"/>
      <c r="N28" s="204"/>
      <c r="Q28" s="54"/>
    </row>
    <row r="29" spans="1:17">
      <c r="A29" s="47"/>
      <c r="B29" s="46"/>
      <c r="C29" s="46"/>
      <c r="D29" s="201"/>
      <c r="E29" s="201"/>
      <c r="F29" s="43">
        <f t="shared" si="3"/>
        <v>0</v>
      </c>
      <c r="G29" s="202">
        <f t="shared" si="1"/>
        <v>0</v>
      </c>
      <c r="H29" s="47"/>
      <c r="I29" s="44">
        <f t="shared" si="2"/>
        <v>0</v>
      </c>
      <c r="J29" s="45"/>
      <c r="L29" s="293"/>
      <c r="N29" s="204"/>
      <c r="Q29" s="54"/>
    </row>
    <row r="30" spans="1:17">
      <c r="A30" s="47"/>
      <c r="B30" s="46"/>
      <c r="C30" s="46"/>
      <c r="D30" s="201"/>
      <c r="E30" s="201"/>
      <c r="F30" s="43">
        <f t="shared" si="3"/>
        <v>0</v>
      </c>
      <c r="G30" s="202">
        <f t="shared" si="1"/>
        <v>0</v>
      </c>
      <c r="H30" s="47"/>
      <c r="I30" s="44">
        <f t="shared" si="2"/>
        <v>0</v>
      </c>
      <c r="J30" s="45"/>
      <c r="L30" s="293"/>
      <c r="N30" s="204"/>
      <c r="Q30" s="54"/>
    </row>
    <row r="31" spans="1:17">
      <c r="A31" s="47"/>
      <c r="B31" s="46"/>
      <c r="C31" s="46"/>
      <c r="D31" s="201"/>
      <c r="E31" s="201"/>
      <c r="F31" s="43">
        <f t="shared" si="3"/>
        <v>0</v>
      </c>
      <c r="G31" s="202">
        <f t="shared" si="1"/>
        <v>0</v>
      </c>
      <c r="H31" s="47"/>
      <c r="I31" s="44">
        <f t="shared" si="2"/>
        <v>0</v>
      </c>
      <c r="J31" s="45"/>
      <c r="L31" s="293"/>
      <c r="N31" s="204"/>
      <c r="Q31" s="54"/>
    </row>
    <row r="32" spans="1:17">
      <c r="A32" s="47"/>
      <c r="B32" s="46"/>
      <c r="C32" s="46"/>
      <c r="D32" s="201"/>
      <c r="E32" s="201"/>
      <c r="F32" s="43">
        <f t="shared" si="3"/>
        <v>0</v>
      </c>
      <c r="G32" s="202">
        <f t="shared" si="1"/>
        <v>0</v>
      </c>
      <c r="H32" s="47"/>
      <c r="I32" s="44">
        <f t="shared" si="2"/>
        <v>0</v>
      </c>
      <c r="J32" s="45"/>
      <c r="L32" s="293"/>
      <c r="N32" s="204"/>
      <c r="Q32" s="54"/>
    </row>
    <row r="33" spans="1:17">
      <c r="A33" s="47"/>
      <c r="B33" s="46"/>
      <c r="C33" s="46"/>
      <c r="D33" s="201"/>
      <c r="E33" s="201"/>
      <c r="F33" s="43">
        <f t="shared" si="3"/>
        <v>0</v>
      </c>
      <c r="G33" s="202">
        <f t="shared" si="1"/>
        <v>0</v>
      </c>
      <c r="H33" s="47"/>
      <c r="I33" s="44">
        <f t="shared" si="2"/>
        <v>0</v>
      </c>
      <c r="J33" s="45"/>
      <c r="L33" s="293"/>
      <c r="N33" s="204"/>
      <c r="Q33" s="54"/>
    </row>
    <row r="34" spans="1:17">
      <c r="A34" s="47"/>
      <c r="B34" s="46"/>
      <c r="C34" s="46"/>
      <c r="D34" s="201"/>
      <c r="E34" s="201"/>
      <c r="F34" s="43">
        <f t="shared" si="3"/>
        <v>0</v>
      </c>
      <c r="G34" s="202">
        <f t="shared" si="1"/>
        <v>0</v>
      </c>
      <c r="H34" s="47"/>
      <c r="I34" s="44">
        <f t="shared" si="2"/>
        <v>0</v>
      </c>
      <c r="J34" s="45"/>
      <c r="L34" s="293"/>
      <c r="N34" s="204"/>
      <c r="Q34" s="54"/>
    </row>
    <row r="35" spans="1:17">
      <c r="A35" s="47"/>
      <c r="B35" s="46"/>
      <c r="C35" s="46"/>
      <c r="D35" s="201"/>
      <c r="E35" s="201"/>
      <c r="F35" s="43">
        <f t="shared" si="3"/>
        <v>0</v>
      </c>
      <c r="G35" s="202">
        <f t="shared" si="1"/>
        <v>0</v>
      </c>
      <c r="H35" s="47"/>
      <c r="I35" s="44">
        <f t="shared" si="2"/>
        <v>0</v>
      </c>
      <c r="J35" s="45"/>
      <c r="L35" s="293"/>
      <c r="N35" s="204"/>
      <c r="Q35" s="54"/>
    </row>
    <row r="36" spans="1:17">
      <c r="A36" s="47"/>
      <c r="B36" s="46"/>
      <c r="C36" s="46"/>
      <c r="D36" s="201"/>
      <c r="E36" s="201"/>
      <c r="F36" s="43">
        <f t="shared" si="3"/>
        <v>0</v>
      </c>
      <c r="G36" s="202">
        <f t="shared" si="1"/>
        <v>0</v>
      </c>
      <c r="H36" s="47"/>
      <c r="I36" s="44">
        <f t="shared" si="2"/>
        <v>0</v>
      </c>
      <c r="J36" s="45"/>
      <c r="L36" s="293"/>
      <c r="N36" s="204"/>
      <c r="Q36" s="54"/>
    </row>
    <row r="37" spans="1:17">
      <c r="A37" s="47"/>
      <c r="B37" s="46"/>
      <c r="C37" s="46"/>
      <c r="D37" s="201"/>
      <c r="E37" s="201"/>
      <c r="F37" s="43">
        <f t="shared" si="3"/>
        <v>0</v>
      </c>
      <c r="G37" s="202">
        <f t="shared" si="1"/>
        <v>0</v>
      </c>
      <c r="H37" s="47"/>
      <c r="I37" s="44">
        <f t="shared" si="2"/>
        <v>0</v>
      </c>
      <c r="J37" s="45"/>
      <c r="L37" s="293"/>
      <c r="N37" s="204"/>
      <c r="Q37" s="54"/>
    </row>
    <row r="38" spans="1:17">
      <c r="A38" s="47"/>
      <c r="B38" s="46"/>
      <c r="C38" s="46"/>
      <c r="D38" s="201"/>
      <c r="E38" s="201"/>
      <c r="F38" s="43">
        <f t="shared" si="3"/>
        <v>0</v>
      </c>
      <c r="G38" s="202">
        <f t="shared" si="1"/>
        <v>0</v>
      </c>
      <c r="H38" s="47"/>
      <c r="I38" s="44">
        <f t="shared" si="2"/>
        <v>0</v>
      </c>
      <c r="J38" s="45"/>
      <c r="L38" s="293"/>
      <c r="N38" s="204"/>
      <c r="Q38" s="54"/>
    </row>
    <row r="39" spans="1:17">
      <c r="A39" s="47"/>
      <c r="B39" s="46"/>
      <c r="C39" s="46"/>
      <c r="D39" s="201"/>
      <c r="E39" s="201"/>
      <c r="F39" s="43">
        <f>IF(C39=0,0,IF(C39&lt;=10,ROUND(0.0000798606*C39^1.8876*B39^0.8223,3),IF(C39&lt;=30,ROUND(0.0000529606*C39^1.82147*B39^1.0877,3),ROUND(0.0000807077*C39^1.63363*B39^1.16324,3))))</f>
        <v>0</v>
      </c>
      <c r="G39" s="202">
        <f t="shared" si="1"/>
        <v>0</v>
      </c>
      <c r="H39" s="47"/>
      <c r="I39" s="44">
        <f t="shared" si="2"/>
        <v>0</v>
      </c>
      <c r="J39" s="48"/>
      <c r="L39" s="293"/>
      <c r="N39" s="204"/>
      <c r="Q39" s="54"/>
    </row>
    <row r="40" spans="1:17">
      <c r="A40" s="47"/>
      <c r="B40" s="46"/>
      <c r="C40" s="46"/>
      <c r="D40" s="201"/>
      <c r="E40" s="201"/>
      <c r="F40" s="43">
        <f t="shared" ref="F40:F54" si="4">IF(C40=0,0,IF(C40&lt;=10,ROUND(0.0000798606*C40^1.8876*B40^0.8223,3),IF(C40&lt;=30,ROUND(0.0000529606*C40^1.82147*B40^1.0877,3),ROUND(0.0000807077*C40^1.63363*B40^1.16324,3))))</f>
        <v>0</v>
      </c>
      <c r="G40" s="202">
        <f t="shared" si="1"/>
        <v>0</v>
      </c>
      <c r="H40" s="47"/>
      <c r="I40" s="44">
        <f t="shared" si="2"/>
        <v>0</v>
      </c>
      <c r="J40" s="45"/>
      <c r="L40" s="293"/>
      <c r="N40" s="204"/>
      <c r="Q40" s="54"/>
    </row>
    <row r="41" spans="1:17">
      <c r="A41" s="47"/>
      <c r="B41" s="46"/>
      <c r="C41" s="46"/>
      <c r="D41" s="201"/>
      <c r="E41" s="201"/>
      <c r="F41" s="43">
        <f t="shared" si="4"/>
        <v>0</v>
      </c>
      <c r="G41" s="202">
        <f t="shared" si="1"/>
        <v>0</v>
      </c>
      <c r="H41" s="47"/>
      <c r="I41" s="44">
        <f t="shared" si="2"/>
        <v>0</v>
      </c>
      <c r="J41" s="45"/>
      <c r="L41" s="293"/>
      <c r="N41" s="204"/>
      <c r="Q41" s="54"/>
    </row>
    <row r="42" spans="1:17">
      <c r="A42" s="47"/>
      <c r="B42" s="46"/>
      <c r="C42" s="46"/>
      <c r="D42" s="201"/>
      <c r="E42" s="201"/>
      <c r="F42" s="43">
        <f t="shared" si="4"/>
        <v>0</v>
      </c>
      <c r="G42" s="202">
        <f t="shared" si="1"/>
        <v>0</v>
      </c>
      <c r="H42" s="47"/>
      <c r="I42" s="44">
        <f t="shared" si="2"/>
        <v>0</v>
      </c>
      <c r="J42" s="45"/>
      <c r="L42" s="293"/>
      <c r="N42" s="204"/>
      <c r="Q42" s="54"/>
    </row>
    <row r="43" spans="1:17">
      <c r="A43" s="47"/>
      <c r="B43" s="46"/>
      <c r="C43" s="46"/>
      <c r="D43" s="201"/>
      <c r="E43" s="201"/>
      <c r="F43" s="43">
        <f t="shared" si="4"/>
        <v>0</v>
      </c>
      <c r="G43" s="202">
        <f t="shared" si="1"/>
        <v>0</v>
      </c>
      <c r="H43" s="47"/>
      <c r="I43" s="44">
        <f t="shared" si="2"/>
        <v>0</v>
      </c>
      <c r="J43" s="45"/>
      <c r="L43" s="293"/>
      <c r="N43" s="204"/>
      <c r="Q43" s="54"/>
    </row>
    <row r="44" spans="1:17">
      <c r="A44" s="47"/>
      <c r="B44" s="46"/>
      <c r="C44" s="46"/>
      <c r="D44" s="201"/>
      <c r="E44" s="201"/>
      <c r="F44" s="43">
        <f t="shared" si="4"/>
        <v>0</v>
      </c>
      <c r="G44" s="202">
        <f t="shared" si="1"/>
        <v>0</v>
      </c>
      <c r="H44" s="47"/>
      <c r="I44" s="44">
        <f t="shared" si="2"/>
        <v>0</v>
      </c>
      <c r="J44" s="45"/>
      <c r="L44" s="293"/>
      <c r="N44" s="204"/>
      <c r="Q44" s="54"/>
    </row>
    <row r="45" spans="1:17">
      <c r="A45" s="47"/>
      <c r="B45" s="46"/>
      <c r="C45" s="46"/>
      <c r="D45" s="201"/>
      <c r="E45" s="201"/>
      <c r="F45" s="43">
        <f t="shared" si="4"/>
        <v>0</v>
      </c>
      <c r="G45" s="202">
        <f t="shared" si="1"/>
        <v>0</v>
      </c>
      <c r="H45" s="47"/>
      <c r="I45" s="44">
        <f t="shared" si="2"/>
        <v>0</v>
      </c>
      <c r="J45" s="45"/>
      <c r="L45" s="293"/>
      <c r="N45" s="204"/>
      <c r="Q45" s="54"/>
    </row>
    <row r="46" spans="1:17">
      <c r="A46" s="47"/>
      <c r="B46" s="46"/>
      <c r="C46" s="46"/>
      <c r="D46" s="201"/>
      <c r="E46" s="201"/>
      <c r="F46" s="43">
        <f t="shared" si="4"/>
        <v>0</v>
      </c>
      <c r="G46" s="202">
        <f t="shared" si="1"/>
        <v>0</v>
      </c>
      <c r="H46" s="47"/>
      <c r="I46" s="44">
        <f t="shared" si="2"/>
        <v>0</v>
      </c>
      <c r="J46" s="45"/>
      <c r="L46" s="293"/>
      <c r="N46" s="204"/>
      <c r="Q46" s="54"/>
    </row>
    <row r="47" spans="1:17">
      <c r="A47" s="47"/>
      <c r="B47" s="46"/>
      <c r="C47" s="46"/>
      <c r="D47" s="201"/>
      <c r="E47" s="201"/>
      <c r="F47" s="43">
        <f t="shared" si="4"/>
        <v>0</v>
      </c>
      <c r="G47" s="202">
        <f t="shared" si="1"/>
        <v>0</v>
      </c>
      <c r="H47" s="47"/>
      <c r="I47" s="44">
        <f t="shared" si="2"/>
        <v>0</v>
      </c>
      <c r="J47" s="45"/>
      <c r="L47" s="293"/>
      <c r="N47" s="204"/>
      <c r="Q47" s="54"/>
    </row>
    <row r="48" spans="1:17">
      <c r="A48" s="47"/>
      <c r="B48" s="46"/>
      <c r="C48" s="46"/>
      <c r="D48" s="201"/>
      <c r="E48" s="201"/>
      <c r="F48" s="43">
        <f t="shared" si="4"/>
        <v>0</v>
      </c>
      <c r="G48" s="202">
        <f t="shared" si="1"/>
        <v>0</v>
      </c>
      <c r="H48" s="47"/>
      <c r="I48" s="44">
        <f t="shared" si="2"/>
        <v>0</v>
      </c>
      <c r="J48" s="45"/>
      <c r="L48" s="293"/>
      <c r="N48" s="204"/>
      <c r="Q48" s="54"/>
    </row>
    <row r="49" spans="1:17">
      <c r="A49" s="47"/>
      <c r="B49" s="46"/>
      <c r="C49" s="46"/>
      <c r="D49" s="201"/>
      <c r="E49" s="201"/>
      <c r="F49" s="43">
        <f t="shared" si="4"/>
        <v>0</v>
      </c>
      <c r="G49" s="202">
        <f t="shared" si="1"/>
        <v>0</v>
      </c>
      <c r="H49" s="47"/>
      <c r="I49" s="44">
        <f t="shared" si="2"/>
        <v>0</v>
      </c>
      <c r="J49" s="45"/>
      <c r="L49" s="293"/>
      <c r="N49" s="204"/>
      <c r="Q49" s="54"/>
    </row>
    <row r="50" spans="1:17">
      <c r="A50" s="47"/>
      <c r="B50" s="46"/>
      <c r="C50" s="46"/>
      <c r="D50" s="201"/>
      <c r="E50" s="201"/>
      <c r="F50" s="43">
        <f t="shared" si="4"/>
        <v>0</v>
      </c>
      <c r="G50" s="202">
        <f t="shared" si="1"/>
        <v>0</v>
      </c>
      <c r="H50" s="47"/>
      <c r="I50" s="44">
        <f t="shared" si="2"/>
        <v>0</v>
      </c>
      <c r="J50" s="45"/>
      <c r="L50" s="293"/>
      <c r="N50" s="204"/>
      <c r="Q50" s="54"/>
    </row>
    <row r="51" spans="1:17">
      <c r="A51" s="47"/>
      <c r="B51" s="46"/>
      <c r="C51" s="46"/>
      <c r="D51" s="201"/>
      <c r="E51" s="201"/>
      <c r="F51" s="43">
        <f t="shared" si="4"/>
        <v>0</v>
      </c>
      <c r="G51" s="202">
        <f t="shared" si="1"/>
        <v>0</v>
      </c>
      <c r="H51" s="47"/>
      <c r="I51" s="44">
        <f t="shared" si="2"/>
        <v>0</v>
      </c>
      <c r="J51" s="45"/>
      <c r="L51" s="293"/>
      <c r="N51" s="204"/>
      <c r="Q51" s="54"/>
    </row>
    <row r="52" spans="1:17">
      <c r="A52" s="47"/>
      <c r="B52" s="46"/>
      <c r="C52" s="46"/>
      <c r="D52" s="201"/>
      <c r="E52" s="201"/>
      <c r="F52" s="43">
        <f t="shared" si="4"/>
        <v>0</v>
      </c>
      <c r="G52" s="202">
        <f t="shared" si="1"/>
        <v>0</v>
      </c>
      <c r="H52" s="47"/>
      <c r="I52" s="44">
        <f t="shared" si="2"/>
        <v>0</v>
      </c>
      <c r="J52" s="45"/>
      <c r="L52" s="293"/>
      <c r="N52" s="204"/>
      <c r="Q52" s="54"/>
    </row>
    <row r="53" spans="1:17">
      <c r="A53" s="47"/>
      <c r="B53" s="46"/>
      <c r="C53" s="46"/>
      <c r="D53" s="201"/>
      <c r="E53" s="201"/>
      <c r="F53" s="43">
        <f t="shared" si="4"/>
        <v>0</v>
      </c>
      <c r="G53" s="202">
        <f t="shared" si="1"/>
        <v>0</v>
      </c>
      <c r="H53" s="47"/>
      <c r="I53" s="44">
        <f t="shared" si="2"/>
        <v>0</v>
      </c>
      <c r="J53" s="45"/>
      <c r="L53" s="293"/>
      <c r="N53" s="204"/>
      <c r="Q53" s="54"/>
    </row>
    <row r="54" spans="1:17">
      <c r="A54" s="47"/>
      <c r="B54" s="46"/>
      <c r="C54" s="46"/>
      <c r="D54" s="201"/>
      <c r="E54" s="201"/>
      <c r="F54" s="43">
        <f t="shared" si="4"/>
        <v>0</v>
      </c>
      <c r="G54" s="202">
        <f t="shared" si="1"/>
        <v>0</v>
      </c>
      <c r="H54" s="47"/>
      <c r="I54" s="44">
        <f t="shared" si="2"/>
        <v>0</v>
      </c>
      <c r="J54" s="45"/>
      <c r="L54" s="293"/>
      <c r="N54" s="204"/>
      <c r="Q54" s="54"/>
    </row>
    <row r="55" spans="1:17">
      <c r="A55" s="48" t="s">
        <v>22</v>
      </c>
      <c r="B55" s="45">
        <f t="shared" ref="B55:I55" si="5">SUM(B5:B54)</f>
        <v>0</v>
      </c>
      <c r="C55" s="45">
        <f t="shared" si="5"/>
        <v>0</v>
      </c>
      <c r="D55" s="228">
        <f t="shared" si="5"/>
        <v>0</v>
      </c>
      <c r="E55" s="228">
        <f t="shared" si="5"/>
        <v>0</v>
      </c>
      <c r="F55" s="44">
        <f t="shared" si="5"/>
        <v>0</v>
      </c>
      <c r="G55" s="202">
        <f t="shared" si="5"/>
        <v>0</v>
      </c>
      <c r="H55" s="45">
        <f t="shared" si="5"/>
        <v>0</v>
      </c>
      <c r="I55" s="44">
        <f t="shared" si="5"/>
        <v>0</v>
      </c>
      <c r="J55" s="45"/>
      <c r="L55" s="293"/>
      <c r="N55" s="204"/>
      <c r="Q55" s="54"/>
    </row>
    <row r="56" spans="1:17">
      <c r="A56" s="49" t="s">
        <v>23</v>
      </c>
      <c r="B56" s="50">
        <f>IF(B58=0,0,ROUNDDOWN(B55/B58,1))</f>
        <v>0</v>
      </c>
      <c r="C56" s="50">
        <f>IF(C58=0,0,ROUNDDOWN(C55/C58,1))</f>
        <v>0</v>
      </c>
      <c r="D56" s="230">
        <f>IF(D55=0,0,ROUNDDOWN(D55/D58,1))</f>
        <v>0</v>
      </c>
      <c r="E56" s="230">
        <f>IF(E55=0,0,ROUNDDOWN(E55/E58,1))</f>
        <v>0</v>
      </c>
      <c r="F56" s="44">
        <f>IF(F58=0,0,ROUNDDOWN(F55/F58,3))</f>
        <v>0</v>
      </c>
      <c r="G56" s="202">
        <f>IF(G58=0,0,ROUNDDOWN(G55/G58,3))</f>
        <v>0</v>
      </c>
      <c r="H56" s="45">
        <f>IF(H58=0,0,ROUNDDOWN(H55/H58,3))</f>
        <v>0</v>
      </c>
      <c r="I56" s="44">
        <f>IF(I58=0,0,ROUNDDOWN(I55/I58,3))</f>
        <v>0</v>
      </c>
      <c r="J56" s="45"/>
      <c r="L56" s="293"/>
      <c r="N56" s="204"/>
      <c r="Q56" s="54"/>
    </row>
    <row r="57" spans="1:17">
      <c r="A57" s="51"/>
      <c r="B57" s="52"/>
      <c r="C57" s="45"/>
      <c r="D57" s="228"/>
      <c r="E57" s="228"/>
      <c r="F57" s="45"/>
      <c r="G57" s="228"/>
      <c r="H57" s="45"/>
      <c r="I57" s="45"/>
      <c r="J57" s="52" t="s">
        <v>24</v>
      </c>
      <c r="L57" s="293"/>
      <c r="N57" s="204"/>
      <c r="Q57" s="54"/>
    </row>
    <row r="58" spans="1:17">
      <c r="A58" s="51" t="s">
        <v>2</v>
      </c>
      <c r="B58" s="45">
        <f>SUBTOTAL(2,B5:B54)</f>
        <v>0</v>
      </c>
      <c r="C58" s="45">
        <f>SUBTOTAL(2,C5:C54)</f>
        <v>0</v>
      </c>
      <c r="D58" s="228">
        <f>SUBTOTAL(2,D5:D54)</f>
        <v>0</v>
      </c>
      <c r="E58" s="228">
        <f>SUBTOTAL(2,E5:E54)</f>
        <v>0</v>
      </c>
      <c r="F58" s="45">
        <f>COUNTIF(F5:F54,"&gt;0")</f>
        <v>0</v>
      </c>
      <c r="G58" s="228">
        <f>COUNTIF(G5:G54,"&gt;0")</f>
        <v>0</v>
      </c>
      <c r="H58" s="45">
        <f>COUNTIF(H5:H54,"&gt;0")</f>
        <v>0</v>
      </c>
      <c r="I58" s="45">
        <f>COUNTIF(I5:I54,"&gt;0")</f>
        <v>0</v>
      </c>
      <c r="J58" s="45">
        <f>C58+E58</f>
        <v>0</v>
      </c>
      <c r="L58" s="293"/>
      <c r="N58" s="204"/>
      <c r="Q58" s="54"/>
    </row>
    <row r="59" spans="1:17">
      <c r="A59" s="51"/>
      <c r="B59" s="45"/>
      <c r="C59" s="45"/>
      <c r="D59" s="228"/>
      <c r="E59" s="228"/>
      <c r="F59" s="45"/>
      <c r="G59" s="228"/>
      <c r="H59" s="45"/>
      <c r="I59" s="45"/>
      <c r="J59" s="45"/>
      <c r="L59" s="293"/>
      <c r="N59" s="204"/>
      <c r="Q59" s="54"/>
    </row>
    <row r="60" spans="1:17">
      <c r="A60" s="52" t="s">
        <v>25</v>
      </c>
      <c r="B60" s="52"/>
      <c r="C60" s="45">
        <f>IF(B2=0,0,ROUNDDOWN(C58/$B$2,0))</f>
        <v>0</v>
      </c>
      <c r="D60" s="233"/>
      <c r="E60" s="228">
        <f>IF(B2=0,0,ROUNDDOWN(E58/$B$2,0))</f>
        <v>0</v>
      </c>
      <c r="F60" s="44">
        <f>IF(B2=0,0,ROUNDDOWN(F55/$B$2,3))</f>
        <v>0</v>
      </c>
      <c r="G60" s="202">
        <f>IF(B2=0,0,ROUNDDOWN(G55/$B$2,3))</f>
        <v>0</v>
      </c>
      <c r="H60" s="53">
        <f>IF(F55=0,0,ROUND(I55/F55*100,1))</f>
        <v>0</v>
      </c>
      <c r="I60" s="44">
        <f>IF(B2=0,0,ROUNDDOWN(I55/$B$2,3))</f>
        <v>0</v>
      </c>
      <c r="J60" s="45"/>
      <c r="L60" s="293"/>
      <c r="N60" s="204"/>
      <c r="Q60" s="54"/>
    </row>
    <row r="61" spans="1:17">
      <c r="A61" s="37"/>
      <c r="D61" s="237"/>
      <c r="E61" s="237"/>
      <c r="G61" s="237"/>
      <c r="L61" s="293"/>
      <c r="N61" s="204"/>
      <c r="Q61" s="54"/>
    </row>
    <row r="62" spans="1:17">
      <c r="A62" s="37"/>
      <c r="L62" s="293"/>
      <c r="N62" s="204"/>
      <c r="Q62" s="54"/>
    </row>
    <row r="63" spans="1:17">
      <c r="A63" s="37"/>
      <c r="L63" s="293"/>
      <c r="N63" s="204"/>
      <c r="Q63" s="54"/>
    </row>
    <row r="64" spans="1:17">
      <c r="A64" s="37"/>
      <c r="L64" s="293"/>
      <c r="N64" s="204"/>
      <c r="Q64" s="54"/>
    </row>
    <row r="65" spans="1:17">
      <c r="A65" s="37"/>
      <c r="L65" s="293"/>
      <c r="N65" s="204"/>
      <c r="Q65" s="54"/>
    </row>
    <row r="66" spans="1:17">
      <c r="A66" s="37"/>
      <c r="L66" s="293"/>
      <c r="N66" s="204"/>
      <c r="Q66" s="54"/>
    </row>
    <row r="67" spans="1:17">
      <c r="A67" s="37"/>
      <c r="L67" s="293"/>
      <c r="N67" s="204"/>
      <c r="Q67" s="54"/>
    </row>
    <row r="68" spans="1:17">
      <c r="A68" s="37"/>
      <c r="L68" s="293"/>
      <c r="N68" s="204"/>
      <c r="Q68" s="54"/>
    </row>
    <row r="69" spans="1:17">
      <c r="A69" s="37"/>
      <c r="L69" s="293"/>
      <c r="N69" s="204"/>
      <c r="Q69" s="54"/>
    </row>
    <row r="70" spans="1:17">
      <c r="A70" s="37"/>
      <c r="L70" s="293"/>
      <c r="N70" s="204"/>
      <c r="Q70" s="54"/>
    </row>
    <row r="71" spans="1:17">
      <c r="A71" s="37"/>
      <c r="L71" s="293"/>
      <c r="N71" s="204"/>
      <c r="Q71" s="54"/>
    </row>
    <row r="72" spans="1:17">
      <c r="A72" s="37"/>
      <c r="L72" s="293"/>
      <c r="N72" s="204"/>
      <c r="Q72" s="54"/>
    </row>
    <row r="73" spans="1:17">
      <c r="A73" s="37"/>
      <c r="L73" s="293"/>
      <c r="N73" s="204"/>
      <c r="Q73" s="54"/>
    </row>
    <row r="74" spans="1:17">
      <c r="A74" s="37"/>
      <c r="L74" s="293"/>
      <c r="N74" s="204"/>
      <c r="Q74" s="54"/>
    </row>
    <row r="75" spans="1:17">
      <c r="A75" s="37"/>
      <c r="L75" s="293"/>
      <c r="N75" s="204"/>
      <c r="Q75" s="54"/>
    </row>
    <row r="76" spans="1:17">
      <c r="A76" s="37"/>
      <c r="L76" s="293"/>
      <c r="N76" s="204"/>
      <c r="Q76" s="54"/>
    </row>
    <row r="77" spans="1:17">
      <c r="A77" s="37"/>
      <c r="L77" s="293"/>
      <c r="N77" s="204"/>
      <c r="Q77" s="54"/>
    </row>
    <row r="78" spans="1:17">
      <c r="A78" s="37"/>
      <c r="L78" s="293"/>
      <c r="N78" s="204"/>
      <c r="Q78" s="54"/>
    </row>
    <row r="79" spans="1:17">
      <c r="A79" s="37"/>
      <c r="L79" s="293"/>
      <c r="N79" s="204"/>
      <c r="Q79" s="54"/>
    </row>
    <row r="80" spans="1:17">
      <c r="A80" s="37"/>
      <c r="L80" s="293"/>
      <c r="N80" s="204"/>
      <c r="Q80" s="54"/>
    </row>
    <row r="81" spans="1:17">
      <c r="A81" s="37"/>
      <c r="L81" s="293"/>
      <c r="N81" s="204"/>
      <c r="Q81" s="54"/>
    </row>
    <row r="82" spans="1:17">
      <c r="A82" s="37"/>
      <c r="L82" s="293"/>
      <c r="N82" s="204"/>
      <c r="Q82" s="54"/>
    </row>
    <row r="83" spans="1:17">
      <c r="A83" s="37"/>
      <c r="L83" s="293"/>
      <c r="N83" s="204"/>
      <c r="Q83" s="54"/>
    </row>
    <row r="84" spans="1:17">
      <c r="A84" s="37"/>
      <c r="L84" s="293"/>
      <c r="N84" s="204"/>
      <c r="Q84" s="54"/>
    </row>
    <row r="85" spans="1:17">
      <c r="A85" s="37"/>
      <c r="L85" s="293"/>
      <c r="N85" s="204"/>
      <c r="Q85" s="54"/>
    </row>
    <row r="86" spans="1:17">
      <c r="A86" s="37"/>
      <c r="L86" s="293"/>
      <c r="N86" s="204"/>
      <c r="Q86" s="54"/>
    </row>
    <row r="87" spans="1:17">
      <c r="A87" s="37"/>
      <c r="L87" s="293"/>
      <c r="N87" s="204"/>
      <c r="Q87" s="54"/>
    </row>
    <row r="88" spans="1:17">
      <c r="A88" s="37"/>
      <c r="L88" s="293"/>
      <c r="N88" s="204"/>
      <c r="Q88" s="54"/>
    </row>
    <row r="89" spans="1:17">
      <c r="A89" s="37"/>
      <c r="L89" s="293"/>
      <c r="N89" s="204"/>
      <c r="Q89" s="54"/>
    </row>
    <row r="90" spans="1:17">
      <c r="A90" s="37"/>
      <c r="L90" s="293"/>
      <c r="M90" s="203"/>
      <c r="O90" s="204"/>
    </row>
    <row r="91" spans="1:17">
      <c r="A91" s="37"/>
      <c r="L91" s="293"/>
      <c r="M91" s="203"/>
      <c r="O91" s="204"/>
    </row>
    <row r="92" spans="1:17">
      <c r="A92" s="37"/>
      <c r="L92" s="293"/>
      <c r="M92" s="203"/>
      <c r="O92" s="204"/>
    </row>
    <row r="93" spans="1:17">
      <c r="A93" s="37"/>
      <c r="L93" s="293"/>
      <c r="M93" s="203"/>
      <c r="O93" s="204"/>
    </row>
    <row r="94" spans="1:17">
      <c r="A94" s="37"/>
      <c r="L94" s="293"/>
      <c r="M94" s="203"/>
      <c r="O94" s="204"/>
    </row>
    <row r="95" spans="1:17">
      <c r="A95" s="37"/>
      <c r="L95" s="293"/>
      <c r="M95" s="203"/>
      <c r="O95" s="204"/>
    </row>
    <row r="96" spans="1:17">
      <c r="A96" s="37"/>
      <c r="L96" s="293"/>
      <c r="M96" s="203"/>
      <c r="O96" s="204"/>
    </row>
    <row r="97" spans="1:15">
      <c r="A97" s="37"/>
      <c r="L97" s="293"/>
      <c r="M97" s="203"/>
      <c r="O97" s="204"/>
    </row>
    <row r="98" spans="1:15">
      <c r="A98" s="37"/>
      <c r="L98" s="293"/>
      <c r="M98" s="203"/>
      <c r="O98" s="204"/>
    </row>
    <row r="99" spans="1:15">
      <c r="A99" s="37"/>
      <c r="L99" s="293"/>
      <c r="M99" s="203"/>
      <c r="O99" s="204"/>
    </row>
    <row r="100" spans="1:15">
      <c r="A100" s="37"/>
      <c r="L100" s="293"/>
      <c r="M100" s="203"/>
      <c r="O100" s="204"/>
    </row>
    <row r="101" spans="1:15">
      <c r="A101" s="37"/>
      <c r="L101" s="293"/>
      <c r="M101" s="203"/>
      <c r="O101" s="204"/>
    </row>
    <row r="102" spans="1:15">
      <c r="A102" s="37"/>
      <c r="L102" s="293"/>
      <c r="M102" s="203"/>
      <c r="O102" s="204"/>
    </row>
    <row r="103" spans="1:15">
      <c r="A103" s="37"/>
      <c r="L103" s="293"/>
      <c r="M103" s="203"/>
      <c r="O103" s="204"/>
    </row>
    <row r="104" spans="1:15">
      <c r="A104" s="37"/>
      <c r="L104" s="293"/>
      <c r="M104" s="203"/>
      <c r="O104" s="204"/>
    </row>
    <row r="105" spans="1:15" hidden="1">
      <c r="A105" s="37"/>
      <c r="L105" s="293"/>
      <c r="M105" s="203"/>
      <c r="O105" s="204"/>
    </row>
    <row r="106" spans="1:15" hidden="1">
      <c r="A106" s="37"/>
      <c r="L106" s="293"/>
      <c r="M106" s="203"/>
      <c r="O106" s="204"/>
    </row>
    <row r="107" spans="1:15" hidden="1">
      <c r="A107" s="37"/>
      <c r="L107" s="293"/>
      <c r="M107" s="203"/>
      <c r="O107" s="204"/>
    </row>
    <row r="108" spans="1:15" hidden="1">
      <c r="A108" s="37"/>
      <c r="L108" s="293"/>
      <c r="M108" s="203"/>
      <c r="O108" s="204"/>
    </row>
    <row r="109" spans="1:15" hidden="1">
      <c r="A109" s="37"/>
      <c r="L109" s="293"/>
      <c r="M109" s="203"/>
      <c r="O109" s="204"/>
    </row>
    <row r="110" spans="1:15" hidden="1">
      <c r="A110" s="37"/>
      <c r="L110" s="293"/>
      <c r="M110" s="203"/>
      <c r="O110" s="204"/>
    </row>
    <row r="111" spans="1:15" hidden="1">
      <c r="A111" s="37"/>
      <c r="L111" s="293"/>
      <c r="M111" s="203"/>
      <c r="O111" s="204"/>
    </row>
    <row r="112" spans="1:15" hidden="1">
      <c r="A112" s="37"/>
      <c r="L112" s="293"/>
      <c r="M112" s="203"/>
      <c r="O112" s="204"/>
    </row>
    <row r="113" spans="1:15" hidden="1">
      <c r="A113" s="37"/>
      <c r="L113" s="293"/>
      <c r="M113" s="203"/>
      <c r="O113" s="204"/>
    </row>
    <row r="114" spans="1:15" hidden="1">
      <c r="A114" s="37"/>
      <c r="L114" s="293"/>
      <c r="M114" s="203"/>
      <c r="O114" s="204"/>
    </row>
    <row r="115" spans="1:15" hidden="1">
      <c r="A115" s="37"/>
      <c r="L115" s="293"/>
      <c r="M115" s="203"/>
      <c r="O115" s="204"/>
    </row>
    <row r="116" spans="1:15" hidden="1">
      <c r="A116" s="37"/>
      <c r="L116" s="293"/>
      <c r="M116" s="203"/>
      <c r="O116" s="204"/>
    </row>
    <row r="117" spans="1:15" hidden="1">
      <c r="A117" s="37"/>
      <c r="L117" s="293"/>
      <c r="M117" s="203"/>
      <c r="O117" s="204"/>
    </row>
    <row r="118" spans="1:15" hidden="1">
      <c r="A118" s="37"/>
      <c r="L118" s="293"/>
      <c r="M118" s="203"/>
      <c r="O118" s="204"/>
    </row>
    <row r="119" spans="1:15" hidden="1">
      <c r="A119" s="37"/>
      <c r="L119" s="293"/>
      <c r="M119" s="203"/>
      <c r="O119" s="204"/>
    </row>
    <row r="120" spans="1:15" hidden="1">
      <c r="A120" s="37"/>
      <c r="L120" s="293"/>
      <c r="M120" s="203"/>
      <c r="O120" s="204"/>
    </row>
    <row r="121" spans="1:15" hidden="1">
      <c r="A121" s="37"/>
      <c r="L121" s="293"/>
      <c r="M121" s="203"/>
      <c r="O121" s="204"/>
    </row>
    <row r="122" spans="1:15" hidden="1">
      <c r="A122" s="37"/>
      <c r="L122" s="293"/>
      <c r="M122" s="203"/>
      <c r="O122" s="204"/>
    </row>
    <row r="123" spans="1:15" hidden="1">
      <c r="A123" s="37"/>
      <c r="L123" s="293"/>
      <c r="M123" s="203"/>
      <c r="O123" s="204"/>
    </row>
    <row r="124" spans="1:15" hidden="1">
      <c r="A124" s="37"/>
      <c r="L124" s="293"/>
      <c r="M124" s="203"/>
      <c r="O124" s="204"/>
    </row>
    <row r="125" spans="1:15" hidden="1">
      <c r="A125" s="37"/>
      <c r="L125" s="293"/>
      <c r="M125" s="203"/>
      <c r="O125" s="204"/>
    </row>
    <row r="126" spans="1:15" hidden="1">
      <c r="A126" s="37"/>
      <c r="L126" s="293"/>
      <c r="M126" s="203"/>
      <c r="O126" s="204"/>
    </row>
    <row r="127" spans="1:15" hidden="1">
      <c r="A127" s="37"/>
      <c r="L127" s="293"/>
      <c r="M127" s="203"/>
      <c r="O127" s="204"/>
    </row>
    <row r="128" spans="1:15" hidden="1">
      <c r="L128" s="293"/>
      <c r="M128" s="203"/>
      <c r="O128" s="204"/>
    </row>
    <row r="129" spans="12:15" hidden="1">
      <c r="L129" s="293"/>
      <c r="M129" s="203"/>
      <c r="O129" s="204"/>
    </row>
    <row r="130" spans="12:15" hidden="1">
      <c r="L130" s="293"/>
      <c r="M130" s="203"/>
      <c r="O130" s="204"/>
    </row>
    <row r="131" spans="12:15" hidden="1">
      <c r="L131" s="293"/>
      <c r="M131" s="203"/>
      <c r="O131" s="204"/>
    </row>
    <row r="132" spans="12:15" hidden="1">
      <c r="L132" s="293"/>
      <c r="M132" s="203"/>
      <c r="O132" s="204"/>
    </row>
    <row r="133" spans="12:15" hidden="1">
      <c r="L133" s="293"/>
      <c r="M133" s="203"/>
      <c r="O133" s="204"/>
    </row>
    <row r="134" spans="12:15" hidden="1">
      <c r="L134" s="293"/>
      <c r="M134" s="203"/>
      <c r="O134" s="204"/>
    </row>
    <row r="135" spans="12:15" hidden="1">
      <c r="L135" s="293"/>
      <c r="M135" s="203"/>
      <c r="O135" s="204"/>
    </row>
    <row r="136" spans="12:15" hidden="1">
      <c r="L136" s="293"/>
      <c r="M136" s="203"/>
      <c r="O136" s="204"/>
    </row>
    <row r="137" spans="12:15" hidden="1">
      <c r="L137" s="293"/>
      <c r="M137" s="203"/>
      <c r="O137" s="204"/>
    </row>
    <row r="138" spans="12:15" hidden="1">
      <c r="L138" s="293"/>
      <c r="M138" s="203"/>
      <c r="O138" s="204"/>
    </row>
    <row r="139" spans="12:15" hidden="1">
      <c r="L139" s="293"/>
      <c r="M139" s="203"/>
      <c r="O139" s="204"/>
    </row>
    <row r="140" spans="12:15" hidden="1">
      <c r="L140" s="293"/>
      <c r="M140" s="203"/>
      <c r="O140" s="204"/>
    </row>
    <row r="141" spans="12:15" hidden="1">
      <c r="L141" s="293"/>
      <c r="M141" s="203"/>
      <c r="O141" s="204"/>
    </row>
    <row r="142" spans="12:15" hidden="1">
      <c r="L142" s="293"/>
      <c r="M142" s="203"/>
      <c r="O142" s="204"/>
    </row>
    <row r="143" spans="12:15" hidden="1">
      <c r="L143" s="293"/>
      <c r="M143" s="203"/>
      <c r="O143" s="204"/>
    </row>
    <row r="144" spans="12:15" hidden="1">
      <c r="L144" s="293"/>
      <c r="M144" s="203"/>
      <c r="O144" s="204"/>
    </row>
    <row r="145" spans="12:15" hidden="1">
      <c r="L145" s="293"/>
      <c r="M145" s="203"/>
      <c r="O145" s="204"/>
    </row>
    <row r="146" spans="12:15" hidden="1">
      <c r="L146" s="293"/>
      <c r="M146" s="203"/>
      <c r="O146" s="204"/>
    </row>
    <row r="147" spans="12:15" hidden="1">
      <c r="L147" s="293"/>
      <c r="M147" s="203"/>
      <c r="O147" s="204"/>
    </row>
    <row r="148" spans="12:15" hidden="1">
      <c r="L148" s="293"/>
      <c r="M148" s="203"/>
      <c r="O148" s="204"/>
    </row>
    <row r="149" spans="12:15" hidden="1">
      <c r="L149" s="293"/>
      <c r="M149" s="203"/>
      <c r="O149" s="204"/>
    </row>
    <row r="150" spans="12:15" hidden="1">
      <c r="L150" s="293"/>
      <c r="M150" s="203"/>
      <c r="O150" s="204"/>
    </row>
    <row r="151" spans="12:15" hidden="1">
      <c r="L151" s="293"/>
      <c r="M151" s="203"/>
      <c r="O151" s="204"/>
    </row>
    <row r="152" spans="12:15" hidden="1">
      <c r="L152" s="293"/>
      <c r="M152" s="203"/>
      <c r="O152" s="204"/>
    </row>
    <row r="153" spans="12:15" hidden="1">
      <c r="L153" s="293"/>
      <c r="M153" s="203"/>
      <c r="O153" s="204"/>
    </row>
    <row r="154" spans="12:15" hidden="1">
      <c r="L154" s="293"/>
      <c r="M154" s="203"/>
      <c r="O154" s="204"/>
    </row>
    <row r="155" spans="12:15" hidden="1">
      <c r="L155" s="293"/>
      <c r="M155" s="203"/>
      <c r="O155" s="204"/>
    </row>
    <row r="156" spans="12:15" hidden="1">
      <c r="L156" s="293"/>
      <c r="M156" s="203"/>
      <c r="O156" s="204"/>
    </row>
    <row r="157" spans="12:15" hidden="1">
      <c r="L157" s="293"/>
      <c r="M157" s="203"/>
      <c r="O157" s="204"/>
    </row>
    <row r="158" spans="12:15" hidden="1">
      <c r="L158" s="293"/>
      <c r="M158" s="203"/>
      <c r="O158" s="204"/>
    </row>
    <row r="159" spans="12:15" hidden="1">
      <c r="L159" s="293"/>
      <c r="M159" s="203"/>
      <c r="O159" s="204"/>
    </row>
    <row r="160" spans="12:15" hidden="1">
      <c r="L160" s="293"/>
      <c r="M160" s="203"/>
      <c r="O160" s="204"/>
    </row>
    <row r="161" spans="12:15" hidden="1">
      <c r="L161" s="293"/>
      <c r="M161" s="203"/>
      <c r="O161" s="204"/>
    </row>
    <row r="162" spans="12:15" hidden="1">
      <c r="L162" s="293"/>
      <c r="M162" s="203"/>
      <c r="O162" s="204"/>
    </row>
    <row r="163" spans="12:15" hidden="1">
      <c r="L163" s="293"/>
      <c r="M163" s="203"/>
      <c r="O163" s="204"/>
    </row>
    <row r="164" spans="12:15" hidden="1">
      <c r="L164" s="293"/>
      <c r="M164" s="203"/>
      <c r="O164" s="204"/>
    </row>
    <row r="165" spans="12:15" hidden="1">
      <c r="L165" s="293"/>
      <c r="M165" s="203"/>
      <c r="O165" s="204"/>
    </row>
    <row r="166" spans="12:15" hidden="1">
      <c r="L166" s="293"/>
      <c r="M166" s="203"/>
      <c r="O166" s="204"/>
    </row>
    <row r="167" spans="12:15" hidden="1">
      <c r="L167" s="293"/>
      <c r="M167" s="203"/>
      <c r="O167" s="204"/>
    </row>
    <row r="168" spans="12:15" hidden="1">
      <c r="L168" s="293"/>
      <c r="M168" s="203"/>
      <c r="O168" s="204"/>
    </row>
    <row r="169" spans="12:15" hidden="1">
      <c r="L169" s="293"/>
      <c r="M169" s="203"/>
      <c r="O169" s="204"/>
    </row>
    <row r="170" spans="12:15" hidden="1">
      <c r="L170" s="293"/>
      <c r="M170" s="203"/>
      <c r="O170" s="204"/>
    </row>
    <row r="171" spans="12:15" hidden="1">
      <c r="L171" s="293"/>
      <c r="M171" s="203"/>
      <c r="O171" s="204"/>
    </row>
    <row r="172" spans="12:15" hidden="1">
      <c r="L172" s="293"/>
      <c r="M172" s="203"/>
      <c r="O172" s="204"/>
    </row>
    <row r="173" spans="12:15" hidden="1">
      <c r="L173" s="293"/>
      <c r="M173" s="203"/>
      <c r="O173" s="204"/>
    </row>
    <row r="174" spans="12:15" hidden="1">
      <c r="L174" s="293"/>
      <c r="M174" s="203"/>
      <c r="O174" s="204"/>
    </row>
    <row r="175" spans="12:15" hidden="1">
      <c r="L175" s="293"/>
      <c r="M175" s="203"/>
      <c r="O175" s="204"/>
    </row>
    <row r="176" spans="12:15" hidden="1">
      <c r="L176" s="293"/>
      <c r="M176" s="203"/>
      <c r="O176" s="204"/>
    </row>
    <row r="177" spans="12:15" hidden="1">
      <c r="L177" s="293"/>
      <c r="M177" s="203"/>
      <c r="O177" s="204"/>
    </row>
    <row r="178" spans="12:15" hidden="1">
      <c r="L178" s="293"/>
      <c r="M178" s="203"/>
      <c r="O178" s="204"/>
    </row>
    <row r="179" spans="12:15" hidden="1">
      <c r="L179" s="293"/>
      <c r="M179" s="203"/>
      <c r="O179" s="204"/>
    </row>
    <row r="180" spans="12:15" hidden="1">
      <c r="L180" s="293"/>
      <c r="M180" s="203"/>
      <c r="O180" s="204"/>
    </row>
    <row r="181" spans="12:15" hidden="1">
      <c r="L181" s="293"/>
      <c r="M181" s="203"/>
      <c r="O181" s="204"/>
    </row>
    <row r="182" spans="12:15" hidden="1">
      <c r="L182" s="293"/>
      <c r="M182" s="203"/>
      <c r="O182" s="204"/>
    </row>
    <row r="183" spans="12:15" hidden="1">
      <c r="L183" s="293"/>
      <c r="M183" s="203"/>
      <c r="O183" s="204"/>
    </row>
    <row r="184" spans="12:15" hidden="1">
      <c r="L184" s="293"/>
      <c r="M184" s="203"/>
      <c r="O184" s="204"/>
    </row>
    <row r="185" spans="12:15" hidden="1">
      <c r="L185" s="293"/>
      <c r="M185" s="203"/>
      <c r="O185" s="204"/>
    </row>
    <row r="186" spans="12:15" hidden="1">
      <c r="L186" s="293"/>
      <c r="M186" s="203"/>
      <c r="O186" s="204"/>
    </row>
    <row r="187" spans="12:15" hidden="1">
      <c r="L187" s="293"/>
      <c r="M187" s="203"/>
      <c r="O187" s="204"/>
    </row>
    <row r="188" spans="12:15" hidden="1">
      <c r="L188" s="293"/>
      <c r="M188" s="203"/>
      <c r="O188" s="204"/>
    </row>
    <row r="189" spans="12:15" hidden="1">
      <c r="L189" s="293"/>
      <c r="M189" s="203"/>
      <c r="O189" s="204"/>
    </row>
    <row r="190" spans="12:15" hidden="1">
      <c r="L190" s="293"/>
      <c r="M190" s="203"/>
      <c r="O190" s="204"/>
    </row>
    <row r="191" spans="12:15" hidden="1">
      <c r="L191" s="293"/>
      <c r="M191" s="203"/>
      <c r="O191" s="204"/>
    </row>
    <row r="192" spans="12:15" hidden="1">
      <c r="L192" s="293"/>
      <c r="M192" s="203"/>
      <c r="O192" s="204"/>
    </row>
    <row r="193" spans="12:15" hidden="1">
      <c r="L193" s="293"/>
      <c r="M193" s="203"/>
      <c r="O193" s="204"/>
    </row>
    <row r="194" spans="12:15" hidden="1">
      <c r="L194" s="293"/>
      <c r="M194" s="203"/>
      <c r="O194" s="204"/>
    </row>
    <row r="195" spans="12:15" hidden="1">
      <c r="L195" s="293"/>
      <c r="M195" s="203"/>
      <c r="O195" s="204"/>
    </row>
    <row r="196" spans="12:15" hidden="1">
      <c r="L196" s="293"/>
      <c r="M196" s="203"/>
      <c r="O196" s="204"/>
    </row>
    <row r="197" spans="12:15" hidden="1">
      <c r="L197" s="293"/>
      <c r="M197" s="203"/>
      <c r="O197" s="204"/>
    </row>
    <row r="198" spans="12:15" hidden="1">
      <c r="L198" s="293"/>
      <c r="M198" s="203"/>
      <c r="O198" s="204"/>
    </row>
    <row r="199" spans="12:15" hidden="1">
      <c r="L199" s="293"/>
      <c r="M199" s="203"/>
      <c r="O199" s="204"/>
    </row>
    <row r="200" spans="12:15" hidden="1">
      <c r="L200" s="293"/>
      <c r="M200" s="203"/>
      <c r="O200" s="204"/>
    </row>
    <row r="201" spans="12:15" hidden="1">
      <c r="L201" s="293"/>
      <c r="M201" s="203"/>
      <c r="O201" s="204"/>
    </row>
    <row r="202" spans="12:15" hidden="1">
      <c r="L202" s="293"/>
      <c r="M202" s="203"/>
      <c r="O202" s="204"/>
    </row>
    <row r="203" spans="12:15" hidden="1">
      <c r="L203" s="293"/>
      <c r="M203" s="203"/>
      <c r="O203" s="204"/>
    </row>
    <row r="204" spans="12:15" hidden="1">
      <c r="L204" s="293"/>
      <c r="M204" s="203"/>
      <c r="O204" s="204"/>
    </row>
    <row r="205" spans="12:15" hidden="1">
      <c r="L205" s="293"/>
      <c r="M205" s="203"/>
      <c r="O205" s="204"/>
    </row>
    <row r="206" spans="12:15" hidden="1">
      <c r="L206" s="293"/>
      <c r="M206" s="203"/>
      <c r="O206" s="204"/>
    </row>
    <row r="207" spans="12:15" hidden="1">
      <c r="L207" s="293"/>
      <c r="M207" s="203"/>
      <c r="O207" s="204"/>
    </row>
    <row r="208" spans="12:15" hidden="1">
      <c r="L208" s="293"/>
      <c r="M208" s="203"/>
      <c r="O208" s="204"/>
    </row>
    <row r="209" spans="12:15" hidden="1">
      <c r="L209" s="293"/>
      <c r="M209" s="203"/>
      <c r="O209" s="204"/>
    </row>
    <row r="210" spans="12:15" hidden="1">
      <c r="L210" s="293"/>
      <c r="M210" s="203"/>
      <c r="O210" s="204"/>
    </row>
    <row r="211" spans="12:15" hidden="1">
      <c r="L211" s="293"/>
      <c r="M211" s="203"/>
      <c r="O211" s="204"/>
    </row>
    <row r="212" spans="12:15" hidden="1">
      <c r="L212" s="293"/>
      <c r="M212" s="203"/>
      <c r="O212" s="204"/>
    </row>
    <row r="213" spans="12:15" hidden="1">
      <c r="L213" s="293"/>
      <c r="M213" s="203"/>
      <c r="O213" s="204"/>
    </row>
    <row r="214" spans="12:15" hidden="1">
      <c r="L214" s="293"/>
      <c r="M214" s="203"/>
      <c r="O214" s="204"/>
    </row>
    <row r="215" spans="12:15" hidden="1">
      <c r="L215" s="293"/>
      <c r="M215" s="203"/>
      <c r="O215" s="204"/>
    </row>
    <row r="216" spans="12:15" hidden="1">
      <c r="L216" s="293"/>
      <c r="M216" s="203"/>
      <c r="O216" s="204"/>
    </row>
    <row r="217" spans="12:15" hidden="1">
      <c r="L217" s="293"/>
      <c r="M217" s="203"/>
      <c r="O217" s="204"/>
    </row>
    <row r="218" spans="12:15" hidden="1">
      <c r="L218" s="293"/>
      <c r="M218" s="203"/>
      <c r="O218" s="204"/>
    </row>
    <row r="219" spans="12:15" hidden="1">
      <c r="L219" s="293"/>
      <c r="M219" s="203"/>
      <c r="O219" s="204"/>
    </row>
    <row r="220" spans="12:15" hidden="1">
      <c r="L220" s="293"/>
      <c r="M220" s="203"/>
      <c r="O220" s="204"/>
    </row>
    <row r="221" spans="12:15" hidden="1">
      <c r="L221" s="293"/>
      <c r="M221" s="203"/>
      <c r="O221" s="204"/>
    </row>
    <row r="222" spans="12:15" hidden="1">
      <c r="L222" s="293"/>
      <c r="M222" s="203"/>
      <c r="O222" s="204"/>
    </row>
    <row r="223" spans="12:15" hidden="1">
      <c r="L223" s="293"/>
      <c r="M223" s="203"/>
      <c r="O223" s="204"/>
    </row>
    <row r="224" spans="12:15" hidden="1">
      <c r="L224" s="293"/>
      <c r="M224" s="203"/>
      <c r="O224" s="204"/>
    </row>
    <row r="225" spans="12:15" hidden="1">
      <c r="L225" s="293"/>
      <c r="M225" s="203"/>
      <c r="O225" s="204"/>
    </row>
    <row r="226" spans="12:15" hidden="1">
      <c r="L226" s="293"/>
      <c r="M226" s="203"/>
      <c r="O226" s="204"/>
    </row>
    <row r="227" spans="12:15" hidden="1">
      <c r="L227" s="293"/>
      <c r="M227" s="203"/>
      <c r="O227" s="204"/>
    </row>
    <row r="228" spans="12:15" hidden="1">
      <c r="L228" s="293"/>
      <c r="M228" s="203"/>
      <c r="O228" s="204"/>
    </row>
    <row r="229" spans="12:15" hidden="1">
      <c r="L229" s="293"/>
      <c r="M229" s="203"/>
      <c r="O229" s="204"/>
    </row>
    <row r="230" spans="12:15" hidden="1">
      <c r="L230" s="293"/>
      <c r="M230" s="203"/>
      <c r="O230" s="204"/>
    </row>
    <row r="231" spans="12:15" hidden="1">
      <c r="L231" s="293"/>
      <c r="M231" s="203"/>
      <c r="O231" s="204"/>
    </row>
    <row r="232" spans="12:15" hidden="1">
      <c r="L232" s="293"/>
      <c r="M232" s="203"/>
      <c r="O232" s="204"/>
    </row>
    <row r="233" spans="12:15" hidden="1">
      <c r="L233" s="293"/>
      <c r="M233" s="203"/>
      <c r="O233" s="204"/>
    </row>
    <row r="234" spans="12:15" hidden="1">
      <c r="L234" s="293"/>
      <c r="M234" s="203"/>
      <c r="O234" s="204"/>
    </row>
    <row r="235" spans="12:15" hidden="1">
      <c r="L235" s="293"/>
      <c r="M235" s="203"/>
      <c r="O235" s="204"/>
    </row>
    <row r="236" spans="12:15" hidden="1">
      <c r="L236" s="293"/>
      <c r="M236" s="203"/>
      <c r="O236" s="204"/>
    </row>
    <row r="237" spans="12:15" hidden="1">
      <c r="L237" s="293"/>
      <c r="M237" s="203"/>
      <c r="O237" s="204"/>
    </row>
    <row r="238" spans="12:15" hidden="1">
      <c r="L238" s="293"/>
      <c r="M238" s="203"/>
      <c r="O238" s="204"/>
    </row>
    <row r="239" spans="12:15" hidden="1">
      <c r="L239" s="293"/>
      <c r="M239" s="203"/>
      <c r="O239" s="204"/>
    </row>
    <row r="240" spans="12:15" hidden="1">
      <c r="L240" s="293"/>
      <c r="M240" s="203"/>
      <c r="O240" s="204"/>
    </row>
    <row r="241" spans="12:15" hidden="1">
      <c r="L241" s="293"/>
      <c r="M241" s="203"/>
      <c r="O241" s="204"/>
    </row>
    <row r="242" spans="12:15" hidden="1">
      <c r="L242" s="293"/>
      <c r="M242" s="203"/>
      <c r="O242" s="204"/>
    </row>
    <row r="243" spans="12:15" hidden="1">
      <c r="L243" s="293"/>
      <c r="M243" s="203"/>
      <c r="O243" s="204"/>
    </row>
    <row r="244" spans="12:15" hidden="1">
      <c r="L244" s="293"/>
      <c r="M244" s="203"/>
      <c r="O244" s="204"/>
    </row>
    <row r="245" spans="12:15" hidden="1">
      <c r="L245" s="293"/>
      <c r="M245" s="203"/>
      <c r="O245" s="204"/>
    </row>
    <row r="246" spans="12:15" hidden="1">
      <c r="L246" s="293"/>
      <c r="M246" s="203"/>
      <c r="O246" s="204"/>
    </row>
    <row r="247" spans="12:15" hidden="1">
      <c r="L247" s="293"/>
      <c r="M247" s="203"/>
      <c r="O247" s="204"/>
    </row>
    <row r="248" spans="12:15" hidden="1">
      <c r="L248" s="293"/>
      <c r="M248" s="203"/>
      <c r="O248" s="204"/>
    </row>
    <row r="249" spans="12:15" hidden="1">
      <c r="L249" s="293"/>
      <c r="M249" s="203"/>
      <c r="O249" s="204"/>
    </row>
    <row r="250" spans="12:15" hidden="1">
      <c r="L250" s="293"/>
      <c r="M250" s="203"/>
      <c r="O250" s="204"/>
    </row>
    <row r="251" spans="12:15" hidden="1">
      <c r="L251" s="293"/>
      <c r="M251" s="203"/>
      <c r="O251" s="204"/>
    </row>
    <row r="252" spans="12:15" hidden="1">
      <c r="L252" s="293"/>
      <c r="M252" s="203"/>
      <c r="O252" s="204"/>
    </row>
    <row r="253" spans="12:15" hidden="1">
      <c r="L253" s="293"/>
      <c r="M253" s="203"/>
      <c r="O253" s="204"/>
    </row>
    <row r="254" spans="12:15" hidden="1">
      <c r="L254" s="293"/>
      <c r="M254" s="203"/>
      <c r="O254" s="204"/>
    </row>
    <row r="255" spans="12:15" hidden="1">
      <c r="L255" s="293"/>
      <c r="M255" s="203"/>
      <c r="O255" s="204"/>
    </row>
    <row r="256" spans="12:15" hidden="1">
      <c r="L256" s="293"/>
      <c r="M256" s="203"/>
      <c r="O256" s="204"/>
    </row>
    <row r="257" spans="12:15" hidden="1">
      <c r="L257" s="293"/>
      <c r="M257" s="203"/>
      <c r="O257" s="204"/>
    </row>
    <row r="258" spans="12:15" hidden="1">
      <c r="L258" s="293"/>
      <c r="M258" s="203"/>
      <c r="O258" s="204"/>
    </row>
    <row r="259" spans="12:15" hidden="1">
      <c r="L259" s="293"/>
      <c r="M259" s="203"/>
      <c r="O259" s="204"/>
    </row>
    <row r="260" spans="12:15" hidden="1">
      <c r="L260" s="293"/>
      <c r="M260" s="203"/>
      <c r="O260" s="204"/>
    </row>
    <row r="261" spans="12:15" hidden="1">
      <c r="L261" s="293"/>
      <c r="M261" s="203"/>
      <c r="O261" s="204"/>
    </row>
    <row r="262" spans="12:15" hidden="1">
      <c r="L262" s="293"/>
      <c r="M262" s="203"/>
      <c r="O262" s="204"/>
    </row>
    <row r="263" spans="12:15" hidden="1">
      <c r="L263" s="293"/>
      <c r="M263" s="203"/>
      <c r="O263" s="204"/>
    </row>
    <row r="264" spans="12:15" hidden="1">
      <c r="L264" s="293"/>
      <c r="M264" s="203"/>
      <c r="O264" s="204"/>
    </row>
    <row r="265" spans="12:15" hidden="1">
      <c r="L265" s="293"/>
      <c r="M265" s="203"/>
      <c r="O265" s="204"/>
    </row>
    <row r="266" spans="12:15" hidden="1">
      <c r="L266" s="293"/>
      <c r="M266" s="203"/>
      <c r="O266" s="204"/>
    </row>
    <row r="267" spans="12:15" hidden="1">
      <c r="L267" s="293"/>
      <c r="M267" s="203"/>
      <c r="O267" s="204"/>
    </row>
    <row r="268" spans="12:15" hidden="1">
      <c r="L268" s="293"/>
      <c r="M268" s="203"/>
      <c r="O268" s="204"/>
    </row>
    <row r="269" spans="12:15" hidden="1">
      <c r="L269" s="293"/>
      <c r="M269" s="203"/>
      <c r="O269" s="204"/>
    </row>
    <row r="270" spans="12:15" hidden="1">
      <c r="L270" s="293"/>
      <c r="M270" s="203"/>
      <c r="O270" s="204"/>
    </row>
    <row r="271" spans="12:15" hidden="1">
      <c r="L271" s="293"/>
      <c r="M271" s="203"/>
      <c r="O271" s="204"/>
    </row>
    <row r="272" spans="12:15" hidden="1">
      <c r="L272" s="293"/>
      <c r="M272" s="203"/>
      <c r="O272" s="204"/>
    </row>
    <row r="273" spans="12:15" hidden="1">
      <c r="L273" s="293"/>
      <c r="M273" s="203"/>
      <c r="O273" s="204"/>
    </row>
    <row r="274" spans="12:15" hidden="1">
      <c r="L274" s="293"/>
      <c r="M274" s="203"/>
      <c r="O274" s="204"/>
    </row>
    <row r="275" spans="12:15" hidden="1">
      <c r="L275" s="293"/>
      <c r="M275" s="203"/>
      <c r="O275" s="204"/>
    </row>
    <row r="276" spans="12:15" hidden="1">
      <c r="L276" s="293"/>
      <c r="M276" s="203"/>
      <c r="O276" s="204"/>
    </row>
    <row r="277" spans="12:15" hidden="1">
      <c r="L277" s="293"/>
      <c r="M277" s="203"/>
      <c r="O277" s="204"/>
    </row>
    <row r="278" spans="12:15" hidden="1">
      <c r="L278" s="293"/>
      <c r="M278" s="203"/>
      <c r="O278" s="204"/>
    </row>
    <row r="279" spans="12:15" hidden="1">
      <c r="L279" s="293"/>
      <c r="M279" s="203"/>
      <c r="O279" s="204"/>
    </row>
    <row r="280" spans="12:15" hidden="1">
      <c r="L280" s="293"/>
      <c r="M280" s="203"/>
      <c r="O280" s="204"/>
    </row>
    <row r="281" spans="12:15" hidden="1">
      <c r="L281" s="293"/>
      <c r="M281" s="203"/>
      <c r="O281" s="204"/>
    </row>
    <row r="282" spans="12:15" hidden="1">
      <c r="L282" s="293"/>
      <c r="M282" s="203"/>
      <c r="O282" s="204"/>
    </row>
    <row r="283" spans="12:15" hidden="1">
      <c r="L283" s="293"/>
      <c r="M283" s="203"/>
      <c r="O283" s="204"/>
    </row>
    <row r="284" spans="12:15" hidden="1">
      <c r="L284" s="293"/>
      <c r="M284" s="203"/>
      <c r="O284" s="204"/>
    </row>
    <row r="285" spans="12:15" hidden="1">
      <c r="L285" s="293"/>
      <c r="M285" s="203"/>
      <c r="O285" s="204"/>
    </row>
    <row r="286" spans="12:15" hidden="1">
      <c r="L286" s="293"/>
      <c r="M286" s="203"/>
      <c r="O286" s="204"/>
    </row>
    <row r="287" spans="12:15" hidden="1">
      <c r="L287" s="293"/>
      <c r="M287" s="203"/>
      <c r="O287" s="204"/>
    </row>
    <row r="288" spans="12:15" hidden="1">
      <c r="L288" s="293"/>
      <c r="M288" s="203"/>
      <c r="O288" s="204"/>
    </row>
    <row r="289" spans="12:15" hidden="1">
      <c r="L289" s="293"/>
      <c r="M289" s="203"/>
      <c r="O289" s="204"/>
    </row>
    <row r="290" spans="12:15" hidden="1">
      <c r="L290" s="293"/>
      <c r="M290" s="203"/>
      <c r="O290" s="204"/>
    </row>
    <row r="291" spans="12:15" hidden="1">
      <c r="L291" s="293"/>
      <c r="M291" s="203"/>
      <c r="O291" s="204"/>
    </row>
    <row r="292" spans="12:15" hidden="1">
      <c r="L292" s="293"/>
      <c r="M292" s="203"/>
      <c r="O292" s="204"/>
    </row>
    <row r="293" spans="12:15" hidden="1">
      <c r="L293" s="293"/>
      <c r="M293" s="203"/>
      <c r="O293" s="204"/>
    </row>
    <row r="294" spans="12:15" hidden="1">
      <c r="L294" s="293"/>
      <c r="M294" s="203"/>
      <c r="O294" s="204"/>
    </row>
    <row r="295" spans="12:15" hidden="1">
      <c r="L295" s="293"/>
      <c r="M295" s="203"/>
      <c r="O295" s="204"/>
    </row>
    <row r="296" spans="12:15" hidden="1">
      <c r="L296" s="293"/>
      <c r="M296" s="203"/>
      <c r="O296" s="204"/>
    </row>
    <row r="297" spans="12:15" hidden="1">
      <c r="L297" s="293"/>
      <c r="M297" s="203"/>
      <c r="O297" s="204"/>
    </row>
    <row r="298" spans="12:15" hidden="1">
      <c r="L298" s="293"/>
      <c r="M298" s="203"/>
      <c r="O298" s="204"/>
    </row>
    <row r="299" spans="12:15" hidden="1">
      <c r="L299" s="293"/>
      <c r="M299" s="203"/>
      <c r="O299" s="204"/>
    </row>
    <row r="300" spans="12:15" hidden="1">
      <c r="L300" s="293"/>
      <c r="M300" s="203"/>
      <c r="O300" s="204"/>
    </row>
    <row r="301" spans="12:15" hidden="1">
      <c r="L301" s="293"/>
      <c r="M301" s="203"/>
      <c r="O301" s="204"/>
    </row>
    <row r="302" spans="12:15" hidden="1">
      <c r="L302" s="293"/>
      <c r="M302" s="203"/>
      <c r="O302" s="204"/>
    </row>
    <row r="303" spans="12:15" hidden="1">
      <c r="L303" s="293"/>
      <c r="M303" s="203"/>
      <c r="O303" s="204"/>
    </row>
    <row r="304" spans="12:15" hidden="1">
      <c r="L304" s="293"/>
      <c r="M304" s="203"/>
      <c r="O304" s="204"/>
    </row>
    <row r="305" spans="12:15" hidden="1">
      <c r="L305" s="293"/>
      <c r="M305" s="203"/>
      <c r="O305" s="204"/>
    </row>
    <row r="306" spans="12:15" hidden="1">
      <c r="L306" s="293"/>
      <c r="M306" s="203"/>
      <c r="O306" s="204"/>
    </row>
    <row r="307" spans="12:15" hidden="1">
      <c r="L307" s="293"/>
      <c r="M307" s="203"/>
      <c r="O307" s="204"/>
    </row>
    <row r="308" spans="12:15" hidden="1">
      <c r="L308" s="293"/>
      <c r="M308" s="203"/>
      <c r="O308" s="204"/>
    </row>
    <row r="309" spans="12:15">
      <c r="L309" s="293"/>
      <c r="M309" s="203"/>
      <c r="O309" s="204"/>
    </row>
    <row r="310" spans="12:15">
      <c r="L310" s="293"/>
      <c r="M310" s="203"/>
      <c r="O310" s="204"/>
    </row>
    <row r="311" spans="12:15">
      <c r="L311" s="293"/>
      <c r="M311" s="203"/>
      <c r="O311" s="204"/>
    </row>
    <row r="312" spans="12:15">
      <c r="L312" s="293"/>
      <c r="M312" s="203"/>
      <c r="O312" s="204"/>
    </row>
    <row r="313" spans="12:15">
      <c r="L313" s="293"/>
      <c r="M313" s="203"/>
      <c r="O313" s="204"/>
    </row>
    <row r="314" spans="12:15">
      <c r="L314" s="293"/>
      <c r="M314" s="203"/>
      <c r="O314" s="204"/>
    </row>
    <row r="315" spans="12:15">
      <c r="L315" s="293"/>
      <c r="M315" s="203"/>
      <c r="O315" s="204"/>
    </row>
    <row r="316" spans="12:15">
      <c r="L316" s="293"/>
      <c r="M316" s="203"/>
      <c r="O316" s="204"/>
    </row>
    <row r="317" spans="12:15">
      <c r="L317" s="293"/>
      <c r="M317" s="203"/>
      <c r="O317" s="204"/>
    </row>
    <row r="318" spans="12:15">
      <c r="L318" s="293"/>
      <c r="M318" s="203"/>
      <c r="O318" s="204"/>
    </row>
    <row r="319" spans="12:15">
      <c r="L319" s="293"/>
      <c r="M319" s="203"/>
      <c r="O319" s="204"/>
    </row>
    <row r="320" spans="12:15">
      <c r="L320" s="293"/>
      <c r="M320" s="203"/>
      <c r="O320" s="204"/>
    </row>
    <row r="321" spans="12:15">
      <c r="L321" s="293"/>
      <c r="M321" s="203"/>
      <c r="O321" s="204"/>
    </row>
    <row r="322" spans="12:15">
      <c r="L322" s="293"/>
      <c r="M322" s="203"/>
      <c r="O322" s="204"/>
    </row>
    <row r="323" spans="12:15">
      <c r="L323" s="293"/>
      <c r="M323" s="203"/>
      <c r="O323" s="204"/>
    </row>
    <row r="324" spans="12:15">
      <c r="L324" s="293"/>
      <c r="M324" s="203"/>
      <c r="O324" s="204"/>
    </row>
    <row r="325" spans="12:15">
      <c r="L325" s="293"/>
      <c r="M325" s="203"/>
      <c r="O325" s="204"/>
    </row>
    <row r="326" spans="12:15">
      <c r="L326" s="293"/>
      <c r="M326" s="203"/>
      <c r="O326" s="204"/>
    </row>
    <row r="327" spans="12:15">
      <c r="L327" s="293"/>
      <c r="M327" s="203"/>
      <c r="O327" s="204"/>
    </row>
    <row r="328" spans="12:15">
      <c r="L328" s="293"/>
      <c r="M328" s="203"/>
      <c r="O328" s="204"/>
    </row>
    <row r="329" spans="12:15">
      <c r="L329" s="238"/>
      <c r="M329" s="238"/>
      <c r="O329" s="238"/>
    </row>
    <row r="330" spans="12:15">
      <c r="L330" s="239"/>
      <c r="M330" s="239"/>
      <c r="O330" s="225"/>
    </row>
    <row r="331" spans="12:15">
      <c r="L331" s="240"/>
      <c r="M331" s="238"/>
      <c r="O331" s="238"/>
    </row>
    <row r="332" spans="12:15">
      <c r="L332" s="240"/>
      <c r="M332" s="238"/>
      <c r="O332" s="238"/>
    </row>
    <row r="333" spans="12:15">
      <c r="L333" s="240"/>
      <c r="M333" s="238"/>
      <c r="O333" s="238"/>
    </row>
    <row r="334" spans="12:15">
      <c r="L334" s="240"/>
      <c r="M334" s="238"/>
      <c r="O334" s="241"/>
    </row>
  </sheetData>
  <mergeCells count="6">
    <mergeCell ref="J3:J4"/>
    <mergeCell ref="H2:I2"/>
    <mergeCell ref="F3:F4"/>
    <mergeCell ref="G3:G4"/>
    <mergeCell ref="H3:H4"/>
    <mergeCell ref="I3:I4"/>
  </mergeCells>
  <phoneticPr fontId="9"/>
  <printOptions horizontalCentered="1"/>
  <pageMargins left="0.39370078740157483" right="0.39370078740157483" top="0.59055118110236227" bottom="0.59055118110236227" header="0.23622047244094491" footer="0.19685039370078741"/>
  <pageSetup paperSize="9" orientation="portrait" verticalDpi="300" r:id="rId1"/>
  <headerFooter alignWithMargins="0">
    <oddHeader>&amp;L&amp;"ＭＳ Ｐ明朝,標準"別紙１&amp;C&amp;"ＭＳ Ｐ明朝,太字"&amp;12列 状 間 伐 プ ロ ッ ト 調 査 表</oddHeader>
    <oddFooter>- &amp;P -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/>
  </sheetPr>
  <dimension ref="A1:S91"/>
  <sheetViews>
    <sheetView showZeros="0" view="pageBreakPreview" zoomScaleNormal="100" zoomScaleSheetLayoutView="100" workbookViewId="0"/>
  </sheetViews>
  <sheetFormatPr defaultColWidth="8.875" defaultRowHeight="11.25"/>
  <cols>
    <col min="1" max="1" width="6" style="246" customWidth="1"/>
    <col min="2" max="2" width="10.25" style="246" customWidth="1"/>
    <col min="3" max="3" width="2.5" style="246" customWidth="1"/>
    <col min="4" max="4" width="11.5" style="246" customWidth="1"/>
    <col min="5" max="5" width="9.25" style="246" customWidth="1"/>
    <col min="6" max="6" width="4.375" style="246" customWidth="1"/>
    <col min="7" max="7" width="9.625" style="246" customWidth="1"/>
    <col min="8" max="8" width="12.125" style="246" customWidth="1"/>
    <col min="9" max="9" width="7.875" style="246" customWidth="1"/>
    <col min="10" max="10" width="5.75" style="246" customWidth="1"/>
    <col min="11" max="11" width="9.5" style="246" customWidth="1"/>
    <col min="12" max="12" width="4.375" style="246" customWidth="1"/>
    <col min="13" max="13" width="8.875" style="246" customWidth="1"/>
    <col min="14" max="14" width="9.125" style="246" customWidth="1"/>
    <col min="15" max="15" width="8.875" style="246" customWidth="1"/>
    <col min="16" max="16384" width="8.875" style="246"/>
  </cols>
  <sheetData>
    <row r="1" spans="1:19" ht="22.5" customHeight="1">
      <c r="A1" s="61"/>
      <c r="B1" s="61"/>
      <c r="C1" s="61"/>
      <c r="D1" s="61"/>
      <c r="E1" s="61"/>
      <c r="F1" s="61"/>
      <c r="G1" s="61"/>
      <c r="H1" s="61"/>
      <c r="I1" s="61"/>
      <c r="J1" s="61"/>
      <c r="K1" s="61"/>
      <c r="L1" s="62" t="s">
        <v>26</v>
      </c>
      <c r="M1" s="61"/>
      <c r="N1" s="61"/>
      <c r="O1" s="61"/>
    </row>
    <row r="2" spans="1:19" ht="22.5" customHeight="1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2"/>
      <c r="M2" s="61"/>
      <c r="N2" s="61"/>
      <c r="O2" s="61"/>
    </row>
    <row r="3" spans="1:19" ht="22.5" customHeight="1">
      <c r="A3" s="242"/>
      <c r="B3" s="432" t="s">
        <v>99</v>
      </c>
      <c r="C3" s="432"/>
      <c r="D3" s="432"/>
      <c r="E3" s="433" t="s">
        <v>100</v>
      </c>
      <c r="F3" s="434"/>
      <c r="G3" s="243" t="s">
        <v>101</v>
      </c>
      <c r="H3" s="244" t="s">
        <v>102</v>
      </c>
      <c r="I3" s="435" t="s">
        <v>103</v>
      </c>
      <c r="J3" s="425"/>
      <c r="K3" s="424" t="s">
        <v>104</v>
      </c>
      <c r="L3" s="425"/>
      <c r="M3" s="1"/>
      <c r="N3" s="1"/>
      <c r="O3" s="1"/>
      <c r="P3" s="246" t="s">
        <v>105</v>
      </c>
    </row>
    <row r="4" spans="1:19" ht="22.5" customHeight="1">
      <c r="A4" s="247" t="s">
        <v>106</v>
      </c>
      <c r="B4" s="248"/>
      <c r="C4" s="248" t="s">
        <v>27</v>
      </c>
      <c r="D4" s="244"/>
      <c r="E4" s="426"/>
      <c r="F4" s="427"/>
      <c r="G4" s="249"/>
      <c r="H4" s="250"/>
      <c r="I4" s="428"/>
      <c r="J4" s="429"/>
      <c r="K4" s="430"/>
      <c r="L4" s="431"/>
      <c r="M4" s="1"/>
      <c r="P4" s="1" t="s">
        <v>102</v>
      </c>
      <c r="Q4" s="294">
        <v>3.3</v>
      </c>
    </row>
    <row r="5" spans="1:19" ht="22.5" customHeight="1">
      <c r="A5" s="252" t="s">
        <v>107</v>
      </c>
      <c r="B5" s="253"/>
      <c r="C5" s="253" t="s">
        <v>27</v>
      </c>
      <c r="D5" s="254"/>
      <c r="E5" s="436"/>
      <c r="F5" s="437"/>
      <c r="G5" s="249"/>
      <c r="H5" s="250"/>
      <c r="I5" s="438"/>
      <c r="J5" s="439"/>
      <c r="K5" s="440"/>
      <c r="L5" s="441"/>
      <c r="M5" s="28"/>
      <c r="P5" s="1" t="s">
        <v>103</v>
      </c>
      <c r="Q5" s="294">
        <v>4.25</v>
      </c>
    </row>
    <row r="6" spans="1:19" ht="22.5" customHeigh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28"/>
      <c r="P6" s="1" t="s">
        <v>108</v>
      </c>
      <c r="Q6" s="294">
        <v>4.74</v>
      </c>
    </row>
    <row r="7" spans="1:19" ht="22.5" customHeight="1">
      <c r="A7" s="7" t="s">
        <v>185</v>
      </c>
      <c r="B7" s="61"/>
      <c r="C7" s="61"/>
      <c r="D7" s="61"/>
      <c r="E7" s="61" t="s">
        <v>28</v>
      </c>
      <c r="F7" s="61"/>
      <c r="G7" s="61"/>
      <c r="H7" s="63"/>
      <c r="I7" s="61" t="s">
        <v>29</v>
      </c>
      <c r="J7" s="61"/>
      <c r="K7" s="61"/>
      <c r="L7" s="61"/>
      <c r="M7" s="61"/>
      <c r="N7" s="61"/>
      <c r="O7" s="61"/>
      <c r="P7" s="61"/>
    </row>
    <row r="8" spans="1:19" ht="21" customHeight="1">
      <c r="A8" s="418" t="s">
        <v>110</v>
      </c>
      <c r="B8" s="419"/>
      <c r="C8" s="419"/>
      <c r="D8" s="419"/>
      <c r="E8" s="64">
        <f>'別紙１プロット調査表（列状）'!J58</f>
        <v>0</v>
      </c>
      <c r="F8" s="135" t="s">
        <v>3</v>
      </c>
      <c r="G8" s="418" t="s">
        <v>120</v>
      </c>
      <c r="H8" s="419"/>
      <c r="I8" s="419"/>
      <c r="J8" s="134" t="s">
        <v>186</v>
      </c>
      <c r="K8" s="65">
        <f>IF(H7=0,0,ROUNDDOWN(E8/H7,0))</f>
        <v>0</v>
      </c>
      <c r="L8" s="135" t="s">
        <v>3</v>
      </c>
      <c r="M8" s="61"/>
      <c r="N8" s="61"/>
      <c r="O8" s="61"/>
      <c r="P8" s="61"/>
    </row>
    <row r="9" spans="1:19" ht="21" customHeight="1">
      <c r="A9" s="418" t="s">
        <v>112</v>
      </c>
      <c r="B9" s="419"/>
      <c r="C9" s="419"/>
      <c r="D9" s="419"/>
      <c r="E9" s="64">
        <f>'別紙１プロット調査表（列状）'!F58</f>
        <v>0</v>
      </c>
      <c r="F9" s="135" t="s">
        <v>3</v>
      </c>
      <c r="G9" s="418" t="s">
        <v>32</v>
      </c>
      <c r="H9" s="419"/>
      <c r="I9" s="419"/>
      <c r="J9" s="134" t="s">
        <v>187</v>
      </c>
      <c r="K9" s="65">
        <f>IF(H7=0,0,ROUNDDOWN(E9/H7,0))</f>
        <v>0</v>
      </c>
      <c r="L9" s="135" t="s">
        <v>3</v>
      </c>
      <c r="M9" s="61"/>
      <c r="N9" s="61"/>
      <c r="O9" s="61"/>
      <c r="P9" s="61" t="s">
        <v>105</v>
      </c>
      <c r="Q9" s="61"/>
      <c r="R9" s="61"/>
      <c r="S9" s="61"/>
    </row>
    <row r="10" spans="1:19" ht="21" customHeight="1">
      <c r="A10" s="422" t="s">
        <v>188</v>
      </c>
      <c r="B10" s="423"/>
      <c r="C10" s="423"/>
      <c r="D10" s="423"/>
      <c r="E10" s="295">
        <f>'別紙１プロット調査表（列状）'!G58</f>
        <v>0</v>
      </c>
      <c r="F10" s="296" t="s">
        <v>3</v>
      </c>
      <c r="G10" s="422" t="s">
        <v>34</v>
      </c>
      <c r="H10" s="423"/>
      <c r="I10" s="423"/>
      <c r="J10" s="297" t="s">
        <v>189</v>
      </c>
      <c r="K10" s="295">
        <f>K8-K9</f>
        <v>0</v>
      </c>
      <c r="L10" s="296" t="s">
        <v>3</v>
      </c>
      <c r="M10" s="61"/>
      <c r="N10" s="61"/>
      <c r="O10" s="61"/>
      <c r="P10" s="78"/>
      <c r="Q10" s="298" t="s">
        <v>46</v>
      </c>
      <c r="R10" s="78"/>
      <c r="S10" s="61"/>
    </row>
    <row r="11" spans="1:19" ht="21" customHeight="1">
      <c r="A11" s="412" t="s">
        <v>190</v>
      </c>
      <c r="B11" s="413"/>
      <c r="C11" s="413"/>
      <c r="D11" s="413"/>
      <c r="E11" s="299">
        <f>'別紙１プロット調査表（列状）'!G55</f>
        <v>0</v>
      </c>
      <c r="F11" s="300" t="s">
        <v>30</v>
      </c>
      <c r="G11" s="422" t="s">
        <v>35</v>
      </c>
      <c r="H11" s="423"/>
      <c r="I11" s="423"/>
      <c r="J11" s="297" t="s">
        <v>191</v>
      </c>
      <c r="K11" s="301">
        <f>IF(H7=0,0,ROUNDDOWN(E11/H7,3))</f>
        <v>0</v>
      </c>
      <c r="L11" s="296" t="s">
        <v>30</v>
      </c>
      <c r="M11" s="61"/>
      <c r="N11" s="61"/>
      <c r="O11" s="61"/>
      <c r="P11" s="78" t="s">
        <v>47</v>
      </c>
      <c r="Q11" s="302">
        <v>2</v>
      </c>
      <c r="R11" s="78"/>
      <c r="S11" s="61"/>
    </row>
    <row r="12" spans="1:19" ht="21" customHeight="1">
      <c r="A12" s="415" t="s">
        <v>31</v>
      </c>
      <c r="B12" s="416"/>
      <c r="C12" s="416"/>
      <c r="D12" s="416"/>
      <c r="E12" s="303">
        <f>IF(E10=0,0,ROUNDDOWN(E11/E10,3))</f>
        <v>0</v>
      </c>
      <c r="F12" s="304" t="s">
        <v>30</v>
      </c>
      <c r="G12" s="418" t="s">
        <v>36</v>
      </c>
      <c r="H12" s="419"/>
      <c r="I12" s="419"/>
      <c r="J12" s="134" t="s">
        <v>192</v>
      </c>
      <c r="K12" s="69">
        <f>IF(H7=0,0,ROUNDDOWN(E13/H7,3))</f>
        <v>0</v>
      </c>
      <c r="L12" s="135" t="s">
        <v>30</v>
      </c>
      <c r="M12" s="61"/>
      <c r="N12" s="61"/>
      <c r="O12" s="61"/>
      <c r="P12" s="78" t="s">
        <v>48</v>
      </c>
      <c r="Q12" s="302">
        <v>1.8</v>
      </c>
      <c r="R12" s="78"/>
      <c r="S12" s="61"/>
    </row>
    <row r="13" spans="1:19" ht="21" customHeight="1">
      <c r="A13" s="420" t="s">
        <v>193</v>
      </c>
      <c r="B13" s="421"/>
      <c r="C13" s="421"/>
      <c r="D13" s="421"/>
      <c r="E13" s="68">
        <f>'別紙１プロット調査表（列状）'!F55</f>
        <v>0</v>
      </c>
      <c r="F13" s="127" t="s">
        <v>30</v>
      </c>
      <c r="G13" s="418" t="s">
        <v>194</v>
      </c>
      <c r="H13" s="419"/>
      <c r="I13" s="134" t="s">
        <v>195</v>
      </c>
      <c r="J13" s="134">
        <v>4</v>
      </c>
      <c r="K13" s="134" t="s">
        <v>196</v>
      </c>
      <c r="L13" s="135"/>
      <c r="M13" s="61"/>
      <c r="N13" s="61"/>
      <c r="O13" s="61"/>
      <c r="P13" s="61"/>
    </row>
    <row r="14" spans="1:19" ht="21" customHeight="1">
      <c r="A14" s="410" t="s">
        <v>33</v>
      </c>
      <c r="B14" s="411"/>
      <c r="C14" s="411"/>
      <c r="D14" s="411"/>
      <c r="E14" s="71">
        <f>IF(E9=0,0,ROUNDDOWN(E13/E9,3))</f>
        <v>0</v>
      </c>
      <c r="F14" s="129" t="s">
        <v>30</v>
      </c>
      <c r="G14" s="418" t="s">
        <v>54</v>
      </c>
      <c r="H14" s="419"/>
      <c r="I14" s="419"/>
      <c r="J14" s="134"/>
      <c r="K14" s="83">
        <v>20</v>
      </c>
      <c r="L14" s="135" t="s">
        <v>4</v>
      </c>
      <c r="M14" s="61"/>
      <c r="N14" s="61"/>
      <c r="O14" s="61"/>
      <c r="P14" s="61"/>
    </row>
    <row r="15" spans="1:19" ht="21" customHeight="1">
      <c r="A15" s="420" t="s">
        <v>197</v>
      </c>
      <c r="B15" s="421"/>
      <c r="C15" s="421"/>
      <c r="D15" s="421"/>
      <c r="E15" s="68">
        <f>'別紙１プロット調査表（列状）'!I55</f>
        <v>0</v>
      </c>
      <c r="F15" s="127" t="s">
        <v>30</v>
      </c>
      <c r="G15" s="418" t="s">
        <v>39</v>
      </c>
      <c r="H15" s="419"/>
      <c r="I15" s="419"/>
      <c r="J15" s="18"/>
      <c r="K15" s="305">
        <f>IF(J13=0,0,ROUND((J13+1)*Q12,1))</f>
        <v>9</v>
      </c>
      <c r="L15" s="129" t="s">
        <v>5</v>
      </c>
      <c r="M15" s="61"/>
      <c r="N15" s="61"/>
      <c r="O15" s="61"/>
      <c r="P15" s="61"/>
      <c r="R15" s="306"/>
    </row>
    <row r="16" spans="1:19" ht="21" customHeight="1">
      <c r="A16" s="410" t="s">
        <v>198</v>
      </c>
      <c r="B16" s="411"/>
      <c r="C16" s="411"/>
      <c r="D16" s="411"/>
      <c r="E16" s="71">
        <f>IF(E9=0,0,ROUNDDOWN(E15/E9,3))</f>
        <v>0</v>
      </c>
      <c r="F16" s="129" t="s">
        <v>30</v>
      </c>
      <c r="G16" s="418" t="s">
        <v>199</v>
      </c>
      <c r="H16" s="419"/>
      <c r="I16" s="419"/>
      <c r="J16" s="134" t="s">
        <v>200</v>
      </c>
      <c r="K16" s="64">
        <f>ROUNDUP(K9*(K14/100),0)</f>
        <v>0</v>
      </c>
      <c r="L16" s="135" t="s">
        <v>201</v>
      </c>
      <c r="M16" s="61"/>
      <c r="N16" s="61"/>
      <c r="O16" s="61"/>
      <c r="P16" s="61"/>
    </row>
    <row r="17" spans="1:16" ht="21" customHeight="1">
      <c r="A17" s="418" t="s">
        <v>37</v>
      </c>
      <c r="B17" s="419"/>
      <c r="C17" s="419"/>
      <c r="D17" s="419"/>
      <c r="E17" s="83">
        <f>'別紙１プロット調査表（列状）'!H60</f>
        <v>0</v>
      </c>
      <c r="F17" s="135" t="s">
        <v>4</v>
      </c>
      <c r="G17" s="418" t="s">
        <v>202</v>
      </c>
      <c r="H17" s="419"/>
      <c r="I17" s="419"/>
      <c r="J17" s="134" t="s">
        <v>203</v>
      </c>
      <c r="K17" s="72">
        <f>ROUNDDOWN(K16*E14,3)</f>
        <v>0</v>
      </c>
      <c r="L17" s="135" t="s">
        <v>204</v>
      </c>
      <c r="M17" s="61"/>
      <c r="N17" s="61"/>
      <c r="O17" s="61"/>
      <c r="P17" s="61"/>
    </row>
    <row r="18" spans="1:16" ht="21" customHeight="1">
      <c r="A18" s="420" t="s">
        <v>205</v>
      </c>
      <c r="B18" s="421"/>
      <c r="C18" s="421"/>
      <c r="D18" s="421"/>
      <c r="E18" s="307">
        <f>'別紙１プロット調査表（列状）'!C56</f>
        <v>0</v>
      </c>
      <c r="F18" s="127" t="s">
        <v>38</v>
      </c>
      <c r="G18" s="420" t="s">
        <v>206</v>
      </c>
      <c r="H18" s="421"/>
      <c r="I18" s="421"/>
      <c r="J18" s="73" t="s">
        <v>207</v>
      </c>
      <c r="K18" s="74">
        <f>K16+K10</f>
        <v>0</v>
      </c>
      <c r="L18" s="127" t="s">
        <v>3</v>
      </c>
      <c r="M18" s="61"/>
      <c r="N18" s="61"/>
      <c r="O18" s="61"/>
      <c r="P18" s="61"/>
    </row>
    <row r="19" spans="1:16" ht="21" customHeight="1">
      <c r="A19" s="410" t="s">
        <v>208</v>
      </c>
      <c r="B19" s="411"/>
      <c r="C19" s="411"/>
      <c r="D19" s="411"/>
      <c r="E19" s="308">
        <f>'別紙１プロット調査表（列状）'!B56</f>
        <v>0</v>
      </c>
      <c r="F19" s="129" t="s">
        <v>5</v>
      </c>
      <c r="G19" s="410" t="s">
        <v>209</v>
      </c>
      <c r="H19" s="411"/>
      <c r="I19" s="411"/>
      <c r="J19" s="75" t="s">
        <v>210</v>
      </c>
      <c r="K19" s="308">
        <f>IF(K8=0,0,ROUNDDOWN((K18/K8)*100,1))</f>
        <v>0</v>
      </c>
      <c r="L19" s="129" t="s">
        <v>4</v>
      </c>
      <c r="M19" s="61"/>
      <c r="N19" s="61"/>
      <c r="O19" s="76"/>
      <c r="P19" s="61"/>
    </row>
    <row r="20" spans="1:16" ht="21" customHeight="1">
      <c r="A20" s="412" t="s">
        <v>211</v>
      </c>
      <c r="B20" s="413"/>
      <c r="C20" s="413"/>
      <c r="D20" s="413"/>
      <c r="E20" s="309">
        <f>'別紙１プロット調査表（列状）'!E56</f>
        <v>0</v>
      </c>
      <c r="F20" s="310" t="s">
        <v>38</v>
      </c>
      <c r="G20" s="66"/>
      <c r="H20" s="67"/>
      <c r="I20" s="414"/>
      <c r="J20" s="414"/>
      <c r="K20" s="77"/>
      <c r="L20" s="127"/>
      <c r="M20" s="61"/>
      <c r="N20" s="61"/>
      <c r="O20" s="76"/>
      <c r="P20" s="61"/>
    </row>
    <row r="21" spans="1:16" ht="21" customHeight="1">
      <c r="A21" s="415" t="s">
        <v>212</v>
      </c>
      <c r="B21" s="416"/>
      <c r="C21" s="416"/>
      <c r="D21" s="416"/>
      <c r="E21" s="311">
        <f>'別紙１プロット調査表（列状）'!D56</f>
        <v>0</v>
      </c>
      <c r="F21" s="312" t="s">
        <v>5</v>
      </c>
      <c r="G21" s="70"/>
      <c r="H21" s="18"/>
      <c r="I21" s="417"/>
      <c r="J21" s="417"/>
      <c r="K21" s="18"/>
      <c r="L21" s="129"/>
      <c r="M21" s="61"/>
      <c r="N21" s="61"/>
      <c r="O21" s="61"/>
      <c r="P21" s="61"/>
    </row>
    <row r="22" spans="1:16" ht="21" customHeight="1">
      <c r="A22" s="120"/>
      <c r="B22" s="120"/>
      <c r="C22" s="120"/>
      <c r="D22" s="120"/>
      <c r="E22" s="120"/>
      <c r="F22" s="120"/>
      <c r="G22" s="120"/>
      <c r="H22" s="120"/>
      <c r="I22" s="313"/>
      <c r="J22" s="313"/>
      <c r="K22" s="121"/>
      <c r="L22" s="122"/>
      <c r="M22" s="61"/>
      <c r="N22" s="61"/>
      <c r="O22" s="61"/>
      <c r="P22" s="61"/>
    </row>
    <row r="23" spans="1:16" ht="21" customHeight="1">
      <c r="A23" s="120" t="s">
        <v>213</v>
      </c>
      <c r="B23" s="120"/>
      <c r="C23" s="120"/>
      <c r="D23" s="120"/>
      <c r="E23" s="120"/>
      <c r="F23" s="120"/>
      <c r="G23" s="120"/>
      <c r="H23" s="120"/>
      <c r="I23" s="313"/>
      <c r="J23" s="313"/>
      <c r="K23" s="121"/>
      <c r="L23" s="122"/>
      <c r="M23" s="61"/>
      <c r="N23" s="61"/>
      <c r="O23" s="61"/>
      <c r="P23" s="61"/>
    </row>
    <row r="24" spans="1:16" ht="21" customHeight="1">
      <c r="A24" s="404" t="s">
        <v>50</v>
      </c>
      <c r="B24" s="405"/>
      <c r="C24" s="405"/>
      <c r="D24" s="73" t="s">
        <v>145</v>
      </c>
      <c r="E24" s="314">
        <f>ROUNDDOWN(((H4*Q4)+(I4*Q5)+(K4*Q6))*0.0001,2)</f>
        <v>0</v>
      </c>
      <c r="F24" s="127" t="s">
        <v>0</v>
      </c>
      <c r="G24" s="404" t="s">
        <v>73</v>
      </c>
      <c r="H24" s="405"/>
      <c r="I24" s="406" t="s">
        <v>145</v>
      </c>
      <c r="J24" s="406"/>
      <c r="K24" s="315">
        <f>ROUNDDOWN(((H5*Q4)+(I5*Q5)+(K5*Q6))*0.0001,2)</f>
        <v>0</v>
      </c>
      <c r="L24" s="127" t="s">
        <v>0</v>
      </c>
      <c r="M24" s="61"/>
      <c r="N24" s="61"/>
      <c r="O24" s="61"/>
      <c r="P24" s="61"/>
    </row>
    <row r="25" spans="1:16" ht="21" customHeight="1">
      <c r="A25" s="407" t="s">
        <v>214</v>
      </c>
      <c r="B25" s="408"/>
      <c r="C25" s="408"/>
      <c r="D25" s="298" t="s">
        <v>215</v>
      </c>
      <c r="E25" s="316">
        <f>ROUNDDOWN(K9*E24,0)</f>
        <v>0</v>
      </c>
      <c r="F25" s="128" t="s">
        <v>3</v>
      </c>
      <c r="G25" s="408" t="s">
        <v>216</v>
      </c>
      <c r="H25" s="408"/>
      <c r="I25" s="409" t="s">
        <v>217</v>
      </c>
      <c r="J25" s="409"/>
      <c r="K25" s="317">
        <f>ROUNDDOWN(K9*K24,0)</f>
        <v>0</v>
      </c>
      <c r="L25" s="128" t="s">
        <v>3</v>
      </c>
      <c r="M25" s="61"/>
      <c r="N25" s="61"/>
      <c r="O25" s="61"/>
      <c r="P25" s="61"/>
    </row>
    <row r="26" spans="1:16" ht="21" customHeight="1">
      <c r="A26" s="393" t="s">
        <v>218</v>
      </c>
      <c r="B26" s="394"/>
      <c r="C26" s="394"/>
      <c r="D26" s="122" t="s">
        <v>219</v>
      </c>
      <c r="E26" s="318">
        <f>IF(E4=0,0,(ROUNDDOWN(E25/E4,0)))</f>
        <v>0</v>
      </c>
      <c r="F26" s="319" t="s">
        <v>74</v>
      </c>
      <c r="G26" s="394" t="s">
        <v>220</v>
      </c>
      <c r="H26" s="394"/>
      <c r="I26" s="395" t="s">
        <v>221</v>
      </c>
      <c r="J26" s="395"/>
      <c r="K26" s="320">
        <f>IF(E5=0,0,(ROUNDDOWN(K25/E5,0)))</f>
        <v>0</v>
      </c>
      <c r="L26" s="319" t="s">
        <v>74</v>
      </c>
      <c r="M26" s="61"/>
      <c r="N26" s="61"/>
      <c r="O26" s="61"/>
      <c r="P26" s="61"/>
    </row>
    <row r="27" spans="1:16" ht="21" customHeight="1">
      <c r="A27" s="396" t="s">
        <v>222</v>
      </c>
      <c r="B27" s="397"/>
      <c r="C27" s="397"/>
      <c r="D27" s="321" t="s">
        <v>223</v>
      </c>
      <c r="E27" s="80">
        <f>ROUNDDOWN(E25*E14,3)</f>
        <v>0</v>
      </c>
      <c r="F27" s="81" t="s">
        <v>30</v>
      </c>
      <c r="G27" s="397" t="s">
        <v>224</v>
      </c>
      <c r="H27" s="397"/>
      <c r="I27" s="398" t="s">
        <v>225</v>
      </c>
      <c r="J27" s="398"/>
      <c r="K27" s="322">
        <f>ROUNDDOWN(K25*E14,3)</f>
        <v>0</v>
      </c>
      <c r="L27" s="81" t="s">
        <v>30</v>
      </c>
      <c r="M27" s="61"/>
      <c r="N27" s="61"/>
      <c r="O27" s="61"/>
      <c r="P27" s="61"/>
    </row>
    <row r="28" spans="1:16" ht="21" customHeight="1">
      <c r="A28" s="120"/>
      <c r="B28" s="120"/>
      <c r="C28" s="120"/>
      <c r="D28" s="120"/>
      <c r="E28" s="120"/>
      <c r="F28" s="120"/>
      <c r="G28" s="120"/>
      <c r="H28" s="120"/>
      <c r="I28" s="313"/>
      <c r="J28" s="313"/>
      <c r="K28" s="121"/>
      <c r="L28" s="122"/>
      <c r="M28" s="61"/>
      <c r="N28" s="61"/>
      <c r="O28" s="61"/>
      <c r="P28" s="61"/>
    </row>
    <row r="29" spans="1:16" ht="21" customHeight="1">
      <c r="A29" s="82" t="s">
        <v>226</v>
      </c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61"/>
      <c r="N29" s="61"/>
      <c r="O29" s="61"/>
      <c r="P29" s="61"/>
    </row>
    <row r="30" spans="1:16" ht="21" customHeight="1">
      <c r="A30" s="399" t="s">
        <v>227</v>
      </c>
      <c r="B30" s="400"/>
      <c r="C30" s="400"/>
      <c r="D30" s="323" t="s">
        <v>228</v>
      </c>
      <c r="E30" s="324">
        <f>K18+E26</f>
        <v>0</v>
      </c>
      <c r="F30" s="325" t="s">
        <v>74</v>
      </c>
      <c r="G30" s="399" t="s">
        <v>229</v>
      </c>
      <c r="H30" s="400"/>
      <c r="I30" s="401" t="s">
        <v>230</v>
      </c>
      <c r="J30" s="401"/>
      <c r="K30" s="326">
        <f>IF(K26=0,0,(K18+K26))</f>
        <v>0</v>
      </c>
      <c r="L30" s="325" t="s">
        <v>74</v>
      </c>
      <c r="M30" s="61"/>
      <c r="N30" s="61"/>
      <c r="O30" s="61"/>
      <c r="P30" s="61"/>
    </row>
    <row r="31" spans="1:16" ht="21" customHeight="1">
      <c r="A31" s="402" t="s">
        <v>231</v>
      </c>
      <c r="B31" s="403"/>
      <c r="C31" s="403"/>
      <c r="D31" s="403"/>
      <c r="E31" s="327">
        <f>IF(K9=0,0,(ROUNDDOWN(E30/K9*100,1)))</f>
        <v>0</v>
      </c>
      <c r="F31" s="81" t="s">
        <v>232</v>
      </c>
      <c r="G31" s="402" t="s">
        <v>233</v>
      </c>
      <c r="H31" s="403"/>
      <c r="I31" s="403"/>
      <c r="J31" s="79"/>
      <c r="K31" s="328">
        <f>IF(K9=0,0,(ROUNDDOWN(K30/K9*100,1)))</f>
        <v>0</v>
      </c>
      <c r="L31" s="81" t="s">
        <v>232</v>
      </c>
      <c r="M31" s="61"/>
      <c r="N31" s="61"/>
      <c r="O31" s="61"/>
      <c r="P31" s="61"/>
    </row>
    <row r="32" spans="1:16" ht="21" customHeight="1">
      <c r="A32" s="387" t="s">
        <v>234</v>
      </c>
      <c r="B32" s="388"/>
      <c r="C32" s="388"/>
      <c r="D32" s="389"/>
      <c r="E32" s="329">
        <f>K17</f>
        <v>0</v>
      </c>
      <c r="F32" s="134" t="s">
        <v>204</v>
      </c>
      <c r="G32" s="330" t="s">
        <v>235</v>
      </c>
      <c r="H32" s="134" t="s">
        <v>40</v>
      </c>
      <c r="I32" s="331">
        <f>E4-E24</f>
        <v>0</v>
      </c>
      <c r="J32" s="134" t="s">
        <v>41</v>
      </c>
      <c r="K32" s="29">
        <f>ROUNDDOWN(E32*I32,3)</f>
        <v>0</v>
      </c>
      <c r="L32" s="135" t="s">
        <v>30</v>
      </c>
      <c r="M32" s="61"/>
      <c r="N32" s="61"/>
      <c r="O32" s="61"/>
      <c r="P32" s="61"/>
    </row>
    <row r="33" spans="1:16" ht="21" customHeight="1">
      <c r="A33" s="390"/>
      <c r="B33" s="391"/>
      <c r="C33" s="391"/>
      <c r="D33" s="392"/>
      <c r="E33" s="332">
        <f>IF(E5=0,0,K17)</f>
        <v>0</v>
      </c>
      <c r="F33" s="75" t="s">
        <v>30</v>
      </c>
      <c r="G33" s="333" t="s">
        <v>235</v>
      </c>
      <c r="H33" s="75" t="s">
        <v>42</v>
      </c>
      <c r="I33" s="334">
        <f>E5-K24</f>
        <v>0</v>
      </c>
      <c r="J33" s="75" t="s">
        <v>41</v>
      </c>
      <c r="K33" s="335">
        <f>ROUNDDOWN(E33*I33,3)</f>
        <v>0</v>
      </c>
      <c r="L33" s="129" t="s">
        <v>30</v>
      </c>
      <c r="M33" s="61"/>
      <c r="N33" s="61"/>
      <c r="O33" s="61"/>
      <c r="P33" s="61"/>
    </row>
    <row r="34" spans="1:16" ht="21" customHeight="1">
      <c r="A34" s="374" t="s">
        <v>236</v>
      </c>
      <c r="B34" s="375"/>
      <c r="C34" s="375"/>
      <c r="D34" s="376"/>
      <c r="E34" s="336">
        <f>K11</f>
        <v>0</v>
      </c>
      <c r="F34" s="297" t="s">
        <v>30</v>
      </c>
      <c r="G34" s="337" t="s">
        <v>235</v>
      </c>
      <c r="H34" s="297" t="s">
        <v>40</v>
      </c>
      <c r="I34" s="338">
        <f>E4-E24</f>
        <v>0</v>
      </c>
      <c r="J34" s="297" t="s">
        <v>41</v>
      </c>
      <c r="K34" s="339">
        <f>ROUNDDOWN(E34*I34,3)</f>
        <v>0</v>
      </c>
      <c r="L34" s="296" t="s">
        <v>30</v>
      </c>
      <c r="M34" s="61"/>
      <c r="N34" s="61"/>
      <c r="O34" s="61"/>
      <c r="P34" s="61"/>
    </row>
    <row r="35" spans="1:16" ht="21" customHeight="1">
      <c r="A35" s="377"/>
      <c r="B35" s="378"/>
      <c r="C35" s="378"/>
      <c r="D35" s="379"/>
      <c r="E35" s="340">
        <f>IF(E5=0,0,K11)</f>
        <v>0</v>
      </c>
      <c r="F35" s="312" t="s">
        <v>30</v>
      </c>
      <c r="G35" s="341" t="s">
        <v>235</v>
      </c>
      <c r="H35" s="312" t="s">
        <v>42</v>
      </c>
      <c r="I35" s="342">
        <f>E5-K24</f>
        <v>0</v>
      </c>
      <c r="J35" s="312" t="s">
        <v>41</v>
      </c>
      <c r="K35" s="343">
        <f>ROUNDDOWN(E34*I35,3)</f>
        <v>0</v>
      </c>
      <c r="L35" s="304" t="s">
        <v>30</v>
      </c>
      <c r="M35" s="61"/>
      <c r="N35" s="61"/>
      <c r="O35" s="61"/>
      <c r="P35" s="61"/>
    </row>
    <row r="36" spans="1:16" ht="21" customHeight="1">
      <c r="A36" s="380" t="s">
        <v>237</v>
      </c>
      <c r="B36" s="381"/>
      <c r="C36" s="381"/>
      <c r="D36" s="382"/>
      <c r="E36" s="386" t="s">
        <v>238</v>
      </c>
      <c r="F36" s="386"/>
      <c r="G36" s="29">
        <f>E27+K32</f>
        <v>0</v>
      </c>
      <c r="H36" s="2" t="s">
        <v>239</v>
      </c>
      <c r="I36" s="83">
        <f>E17</f>
        <v>0</v>
      </c>
      <c r="J36" s="134" t="s">
        <v>4</v>
      </c>
      <c r="K36" s="29">
        <f>ROUNDDOWN(G36*(I36/100),3)</f>
        <v>0</v>
      </c>
      <c r="L36" s="135" t="s">
        <v>30</v>
      </c>
      <c r="M36" s="61"/>
      <c r="N36" s="61"/>
      <c r="O36" s="61"/>
      <c r="P36" s="61"/>
    </row>
    <row r="37" spans="1:16" ht="21" customHeight="1">
      <c r="A37" s="383"/>
      <c r="B37" s="384"/>
      <c r="C37" s="384"/>
      <c r="D37" s="385"/>
      <c r="E37" s="386" t="s">
        <v>240</v>
      </c>
      <c r="F37" s="386"/>
      <c r="G37" s="335">
        <f>K27+K33</f>
        <v>0</v>
      </c>
      <c r="H37" s="18" t="s">
        <v>239</v>
      </c>
      <c r="I37" s="290">
        <f>IF(K33=0,0,ROUND((K37/G37)*100,1))</f>
        <v>0</v>
      </c>
      <c r="J37" s="75" t="s">
        <v>4</v>
      </c>
      <c r="K37" s="335"/>
      <c r="L37" s="129" t="s">
        <v>30</v>
      </c>
      <c r="M37" s="61"/>
      <c r="N37" s="61"/>
      <c r="O37" s="61"/>
      <c r="P37" s="61"/>
    </row>
    <row r="38" spans="1:16" ht="21" customHeight="1">
      <c r="A38" s="78"/>
      <c r="B38" s="78"/>
      <c r="C38" s="78"/>
      <c r="D38" s="78"/>
      <c r="E38" s="298"/>
      <c r="F38" s="78"/>
      <c r="G38" s="344"/>
      <c r="H38" s="78"/>
      <c r="I38" s="302"/>
      <c r="J38" s="298"/>
      <c r="K38" s="344"/>
      <c r="L38" s="298"/>
      <c r="M38" s="61"/>
      <c r="N38" s="61"/>
      <c r="O38" s="61"/>
      <c r="P38" s="61"/>
    </row>
    <row r="39" spans="1:16" ht="21" customHeight="1">
      <c r="A39" s="61" t="s">
        <v>241</v>
      </c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</row>
    <row r="40" spans="1:16" ht="21" customHeight="1">
      <c r="A40" s="361" t="s">
        <v>178</v>
      </c>
      <c r="B40" s="371"/>
      <c r="C40" s="369"/>
      <c r="D40" s="370"/>
      <c r="E40" s="361" t="s">
        <v>179</v>
      </c>
      <c r="F40" s="371"/>
      <c r="G40" s="369"/>
      <c r="H40" s="370"/>
      <c r="I40" s="361" t="s">
        <v>180</v>
      </c>
      <c r="J40" s="371"/>
      <c r="K40" s="369"/>
      <c r="L40" s="370"/>
      <c r="M40" s="61"/>
      <c r="P40" s="61" t="s">
        <v>181</v>
      </c>
    </row>
    <row r="41" spans="1:16" ht="21" customHeight="1">
      <c r="A41" s="361" t="s">
        <v>43</v>
      </c>
      <c r="B41" s="362"/>
      <c r="C41" s="372"/>
      <c r="D41" s="373"/>
      <c r="E41" s="134" t="s">
        <v>5</v>
      </c>
      <c r="F41" s="23"/>
      <c r="G41" s="365" t="s">
        <v>44</v>
      </c>
      <c r="H41" s="366"/>
      <c r="I41" s="372"/>
      <c r="J41" s="373"/>
      <c r="K41" s="131" t="s">
        <v>5</v>
      </c>
      <c r="L41" s="24"/>
      <c r="M41" s="1"/>
      <c r="P41" s="1" t="s">
        <v>242</v>
      </c>
    </row>
    <row r="42" spans="1:16" ht="21" customHeight="1">
      <c r="A42" s="361" t="s">
        <v>183</v>
      </c>
      <c r="B42" s="362"/>
      <c r="C42" s="363"/>
      <c r="D42" s="364"/>
      <c r="E42" s="134" t="s">
        <v>5</v>
      </c>
      <c r="F42" s="23"/>
      <c r="G42" s="365" t="s">
        <v>45</v>
      </c>
      <c r="H42" s="366"/>
      <c r="I42" s="367"/>
      <c r="J42" s="368"/>
      <c r="K42" s="133" t="s">
        <v>5</v>
      </c>
      <c r="L42" s="25"/>
      <c r="M42" s="1"/>
      <c r="P42" s="1" t="s">
        <v>243</v>
      </c>
    </row>
    <row r="43" spans="1:16" ht="21" customHeight="1">
      <c r="A43" s="61"/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1"/>
      <c r="N43" s="1"/>
      <c r="O43" s="61"/>
      <c r="P43" s="1"/>
    </row>
    <row r="44" spans="1:16" ht="21" customHeight="1">
      <c r="A44" s="61"/>
      <c r="B44" s="61"/>
      <c r="C44" s="61"/>
      <c r="D44" s="61"/>
      <c r="E44" s="61"/>
      <c r="F44" s="61"/>
      <c r="H44" s="61"/>
      <c r="I44" s="61"/>
      <c r="J44" s="61"/>
      <c r="O44" s="61"/>
      <c r="P44" s="1" t="s">
        <v>244</v>
      </c>
    </row>
    <row r="45" spans="1:16" ht="22.5" customHeight="1">
      <c r="A45" s="61"/>
      <c r="B45" s="61"/>
      <c r="C45" s="61"/>
      <c r="D45" s="61"/>
      <c r="E45" s="61"/>
      <c r="F45" s="61"/>
      <c r="H45" s="61"/>
      <c r="I45" s="61"/>
      <c r="J45" s="61"/>
      <c r="O45" s="61"/>
      <c r="P45" s="1" t="s">
        <v>245</v>
      </c>
    </row>
    <row r="46" spans="1:16" ht="22.5" customHeight="1">
      <c r="A46" s="61"/>
      <c r="B46" s="61"/>
      <c r="C46" s="61"/>
      <c r="D46" s="61"/>
      <c r="E46" s="61"/>
      <c r="F46" s="61"/>
      <c r="H46" s="61"/>
      <c r="I46" s="61"/>
      <c r="J46" s="61"/>
      <c r="O46" s="61"/>
      <c r="P46" s="61"/>
    </row>
    <row r="47" spans="1:16" ht="22.5" customHeight="1">
      <c r="A47" s="61"/>
      <c r="B47" s="61"/>
      <c r="C47" s="61"/>
      <c r="D47" s="61"/>
      <c r="E47" s="61"/>
      <c r="F47" s="61"/>
      <c r="G47" s="61"/>
      <c r="H47" s="61"/>
      <c r="I47" s="61"/>
      <c r="J47" s="61"/>
      <c r="O47" s="61"/>
      <c r="P47" s="61"/>
    </row>
    <row r="48" spans="1:16" ht="22.5" customHeight="1">
      <c r="A48" s="61"/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</row>
    <row r="49" spans="1:16" ht="22.5" customHeight="1">
      <c r="A49" s="61"/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</row>
    <row r="50" spans="1:16" ht="22.5" customHeight="1">
      <c r="A50" s="61"/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</row>
    <row r="51" spans="1:16" ht="22.5" customHeight="1"/>
    <row r="52" spans="1:16" ht="22.5" customHeight="1"/>
    <row r="53" spans="1:16" ht="22.5" customHeight="1"/>
    <row r="54" spans="1:16" ht="22.5" customHeight="1"/>
    <row r="55" spans="1:16" ht="22.5" customHeight="1"/>
    <row r="56" spans="1:16" ht="22.5" customHeight="1"/>
    <row r="57" spans="1:16" ht="22.5" customHeight="1"/>
    <row r="58" spans="1:16" ht="21.75" customHeight="1"/>
    <row r="59" spans="1:16" ht="21.75" customHeight="1"/>
    <row r="60" spans="1:16" ht="21.75" customHeight="1"/>
    <row r="61" spans="1:16" ht="21.75" customHeight="1"/>
    <row r="62" spans="1:16" ht="21.75" customHeight="1"/>
    <row r="63" spans="1:16" ht="21.75" customHeight="1"/>
    <row r="64" spans="1:16" ht="21.75" customHeight="1"/>
    <row r="65" ht="21.75" customHeight="1"/>
    <row r="66" ht="21.75" customHeight="1"/>
    <row r="67" ht="21.75" customHeight="1"/>
    <row r="68" ht="21.75" customHeight="1"/>
    <row r="69" ht="21.75" customHeight="1"/>
    <row r="70" ht="21.75" customHeight="1"/>
    <row r="71" ht="21.75" customHeight="1"/>
    <row r="72" ht="21.75" customHeight="1"/>
    <row r="73" ht="21.75" customHeight="1"/>
    <row r="74" ht="21.75" customHeight="1"/>
    <row r="75" ht="21.75" customHeight="1"/>
    <row r="76" ht="21.75" customHeight="1"/>
    <row r="77" ht="21.75" customHeight="1"/>
    <row r="78" ht="21.75" customHeight="1"/>
    <row r="79" ht="21.75" customHeight="1"/>
    <row r="80" ht="21.75" customHeight="1"/>
    <row r="81" ht="21.75" customHeight="1"/>
    <row r="82" ht="21.75" customHeight="1"/>
    <row r="83" ht="21.75" customHeight="1"/>
    <row r="84" ht="21.75" customHeight="1"/>
    <row r="85" ht="21.75" customHeight="1"/>
    <row r="86" ht="21.75" customHeight="1"/>
    <row r="87" ht="21.75" customHeight="1"/>
    <row r="88" ht="21.75" customHeight="1"/>
    <row r="89" ht="21.75" customHeight="1"/>
    <row r="90" ht="21.75" customHeight="1"/>
    <row r="91" ht="21.75" customHeight="1"/>
  </sheetData>
  <mergeCells count="74">
    <mergeCell ref="K3:L3"/>
    <mergeCell ref="E4:F4"/>
    <mergeCell ref="I4:J4"/>
    <mergeCell ref="K4:L4"/>
    <mergeCell ref="A9:D9"/>
    <mergeCell ref="G9:I9"/>
    <mergeCell ref="B3:D3"/>
    <mergeCell ref="E3:F3"/>
    <mergeCell ref="I3:J3"/>
    <mergeCell ref="E5:F5"/>
    <mergeCell ref="I5:J5"/>
    <mergeCell ref="K5:L5"/>
    <mergeCell ref="A8:D8"/>
    <mergeCell ref="G8:I8"/>
    <mergeCell ref="A10:D10"/>
    <mergeCell ref="G10:I10"/>
    <mergeCell ref="A11:D11"/>
    <mergeCell ref="G11:I11"/>
    <mergeCell ref="A12:D12"/>
    <mergeCell ref="G12:I12"/>
    <mergeCell ref="A13:D13"/>
    <mergeCell ref="G13:H13"/>
    <mergeCell ref="A14:D14"/>
    <mergeCell ref="G14:I14"/>
    <mergeCell ref="A15:D15"/>
    <mergeCell ref="G15:I15"/>
    <mergeCell ref="A16:D16"/>
    <mergeCell ref="G16:I16"/>
    <mergeCell ref="A17:D17"/>
    <mergeCell ref="G17:I17"/>
    <mergeCell ref="A18:D18"/>
    <mergeCell ref="G18:I18"/>
    <mergeCell ref="A19:D19"/>
    <mergeCell ref="G19:I19"/>
    <mergeCell ref="A20:D20"/>
    <mergeCell ref="I20:J20"/>
    <mergeCell ref="A21:D21"/>
    <mergeCell ref="I21:J21"/>
    <mergeCell ref="A24:C24"/>
    <mergeCell ref="G24:H24"/>
    <mergeCell ref="I24:J24"/>
    <mergeCell ref="A25:C25"/>
    <mergeCell ref="G25:H25"/>
    <mergeCell ref="I25:J25"/>
    <mergeCell ref="A32:D33"/>
    <mergeCell ref="A26:C26"/>
    <mergeCell ref="G26:H26"/>
    <mergeCell ref="I26:J26"/>
    <mergeCell ref="A27:C27"/>
    <mergeCell ref="G27:H27"/>
    <mergeCell ref="I27:J27"/>
    <mergeCell ref="A30:C30"/>
    <mergeCell ref="G30:H30"/>
    <mergeCell ref="I30:J30"/>
    <mergeCell ref="A31:D31"/>
    <mergeCell ref="G31:I31"/>
    <mergeCell ref="A34:D35"/>
    <mergeCell ref="A36:D37"/>
    <mergeCell ref="E36:F36"/>
    <mergeCell ref="E37:F37"/>
    <mergeCell ref="A40:B40"/>
    <mergeCell ref="C40:D40"/>
    <mergeCell ref="E40:F40"/>
    <mergeCell ref="K40:L40"/>
    <mergeCell ref="A41:B41"/>
    <mergeCell ref="C41:D41"/>
    <mergeCell ref="G41:H41"/>
    <mergeCell ref="I41:J41"/>
    <mergeCell ref="A42:B42"/>
    <mergeCell ref="C42:D42"/>
    <mergeCell ref="G42:H42"/>
    <mergeCell ref="I42:J42"/>
    <mergeCell ref="G40:H40"/>
    <mergeCell ref="I40:J40"/>
  </mergeCells>
  <phoneticPr fontId="9"/>
  <dataValidations count="3">
    <dataValidation type="list" allowBlank="1" showInputMessage="1" showErrorMessage="1" sqref="C40:D40">
      <formula1>$P$43:$P$44</formula1>
    </dataValidation>
    <dataValidation type="list" allowBlank="1" showInputMessage="1" showErrorMessage="1" sqref="G40:H40">
      <formula1>$P$44:$P$46</formula1>
    </dataValidation>
    <dataValidation type="list" allowBlank="1" showInputMessage="1" showErrorMessage="1" sqref="K40:L40">
      <formula1>$P$41:$P$43</formula1>
    </dataValidation>
  </dataValidations>
  <pageMargins left="0.98425196850393704" right="0.78740157480314965" top="0.78740157480314965" bottom="0.59055118110236227" header="0.51181102362204722" footer="0.51181102362204722"/>
  <pageSetup paperSize="9" scale="90" orientation="portrait" verticalDpi="300" r:id="rId1"/>
  <headerFooter alignWithMargins="0">
    <oddHeader>&amp;L&amp;"ＭＳ Ｐ明朝,標準"別紙２&amp;C&amp;"ＭＳ Ｐ明朝,太字"&amp;14&amp;U列 状 間 伐 調 査 書</oddHead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Q194"/>
  <sheetViews>
    <sheetView showZeros="0" view="pageBreakPreview" zoomScaleNormal="100" zoomScaleSheetLayoutView="100" workbookViewId="0">
      <pane ySplit="4" topLeftCell="A5" activePane="bottomLeft" state="frozen"/>
      <selection activeCell="H2" sqref="H2:J2"/>
      <selection pane="bottomLeft"/>
    </sheetView>
  </sheetViews>
  <sheetFormatPr defaultColWidth="8.875" defaultRowHeight="13.5"/>
  <cols>
    <col min="1" max="1" width="9.875" style="54" customWidth="1"/>
    <col min="2" max="2" width="10.25" style="54" customWidth="1"/>
    <col min="3" max="3" width="6.875" style="54" customWidth="1"/>
    <col min="4" max="4" width="10.25" style="54" customWidth="1"/>
    <col min="5" max="5" width="7" style="54" customWidth="1"/>
    <col min="6" max="6" width="10.5" style="60" customWidth="1"/>
    <col min="7" max="7" width="11.25" style="54" customWidth="1"/>
    <col min="8" max="8" width="7" style="54" customWidth="1"/>
    <col min="9" max="9" width="9" style="54" customWidth="1"/>
    <col min="10" max="10" width="11" style="54" customWidth="1"/>
    <col min="11" max="11" width="8.75" style="54" bestFit="1" customWidth="1"/>
    <col min="12" max="12" width="10.25" style="37" customWidth="1"/>
    <col min="13" max="13" width="6.875" style="37" customWidth="1"/>
    <col min="14" max="14" width="6.625" style="37" customWidth="1"/>
    <col min="15" max="15" width="8.5" style="37" customWidth="1"/>
    <col min="16" max="16" width="6.25" style="37" customWidth="1"/>
    <col min="17" max="17" width="6.5" style="37" customWidth="1"/>
    <col min="18" max="16384" width="8.875" style="54"/>
  </cols>
  <sheetData>
    <row r="1" spans="1:15">
      <c r="A1" s="30" t="s">
        <v>6</v>
      </c>
      <c r="B1" s="31" t="s">
        <v>7</v>
      </c>
      <c r="C1" s="32"/>
      <c r="D1" s="31" t="s">
        <v>8</v>
      </c>
      <c r="E1" s="32"/>
      <c r="F1" s="33" t="s">
        <v>9</v>
      </c>
      <c r="G1" s="30" t="s">
        <v>10</v>
      </c>
      <c r="H1" s="34" t="s">
        <v>11</v>
      </c>
      <c r="I1" s="35"/>
      <c r="J1" s="36"/>
      <c r="L1" s="194"/>
      <c r="M1" s="194"/>
    </row>
    <row r="2" spans="1:15">
      <c r="A2" s="30"/>
      <c r="B2" s="195"/>
      <c r="C2" s="36" t="s">
        <v>0</v>
      </c>
      <c r="D2" s="56"/>
      <c r="E2" s="36" t="s">
        <v>12</v>
      </c>
      <c r="F2" s="57"/>
      <c r="G2" s="58"/>
      <c r="H2" s="351"/>
      <c r="I2" s="352"/>
      <c r="J2" s="442"/>
    </row>
    <row r="3" spans="1:15">
      <c r="A3" s="38" t="s">
        <v>94</v>
      </c>
      <c r="B3" s="39" t="s">
        <v>13</v>
      </c>
      <c r="C3" s="40"/>
      <c r="D3" s="196" t="s">
        <v>14</v>
      </c>
      <c r="E3" s="197"/>
      <c r="F3" s="353" t="s">
        <v>17</v>
      </c>
      <c r="G3" s="355" t="s">
        <v>18</v>
      </c>
      <c r="H3" s="357" t="s">
        <v>19</v>
      </c>
      <c r="I3" s="359" t="s">
        <v>20</v>
      </c>
      <c r="J3" s="349" t="s">
        <v>21</v>
      </c>
      <c r="O3" s="198"/>
    </row>
    <row r="4" spans="1:15">
      <c r="A4" s="41" t="s">
        <v>15</v>
      </c>
      <c r="B4" s="42" t="s">
        <v>1</v>
      </c>
      <c r="C4" s="42" t="s">
        <v>16</v>
      </c>
      <c r="D4" s="199" t="s">
        <v>1</v>
      </c>
      <c r="E4" s="199" t="s">
        <v>16</v>
      </c>
      <c r="F4" s="354"/>
      <c r="G4" s="356"/>
      <c r="H4" s="358"/>
      <c r="I4" s="360"/>
      <c r="J4" s="350"/>
      <c r="L4" s="200"/>
      <c r="M4" s="200"/>
      <c r="O4" s="198"/>
    </row>
    <row r="5" spans="1:15">
      <c r="A5" s="47"/>
      <c r="B5" s="59"/>
      <c r="C5" s="46"/>
      <c r="D5" s="201"/>
      <c r="E5" s="201"/>
      <c r="F5" s="43">
        <f>IF(C5=0,0,IF(C5&lt;=10,ROUND(0.0000798606*C5^1.8876*B5^0.8223,3),IF(C5&lt;=30,ROUND(0.0000529606*C5^1.82147*B5^1.0877,3),ROUND(0.0000807077*C5^1.63363*B5^1.16324,3))))</f>
        <v>0</v>
      </c>
      <c r="G5" s="202">
        <f t="shared" ref="G5:G48" si="0">IF(E5=0,0,IF(E5&lt;=10,ROUND(0.0000798606*E5^1.8876*D5^0.8223,3),IF(E5&lt;=30,ROUND(0.0000529606*E5^1.82147*D5^1.0877,3),ROUND(0.0000807077*E5^1.63363*D5^1.16324,3))))</f>
        <v>0</v>
      </c>
      <c r="H5" s="47"/>
      <c r="I5" s="44">
        <f>ROUNDDOWN(F5*H5/100,3)</f>
        <v>0</v>
      </c>
      <c r="J5" s="45"/>
      <c r="L5" s="54"/>
      <c r="M5" s="203"/>
      <c r="O5" s="204"/>
    </row>
    <row r="6" spans="1:15">
      <c r="A6" s="47"/>
      <c r="B6" s="59"/>
      <c r="C6" s="46"/>
      <c r="D6" s="201"/>
      <c r="E6" s="201"/>
      <c r="F6" s="43">
        <f t="shared" ref="F6:F48" si="1">IF(C6=0,0,IF(C6&lt;=10,ROUND(0.0000798606*C6^1.8876*B6^0.8223,3),IF(C6&lt;=30,ROUND(0.0000529606*C6^1.82147*B6^1.0877,3),ROUND(0.0000807077*C6^1.63363*B6^1.16324,3))))</f>
        <v>0</v>
      </c>
      <c r="G6" s="202">
        <f t="shared" si="0"/>
        <v>0</v>
      </c>
      <c r="H6" s="47"/>
      <c r="I6" s="44">
        <f t="shared" ref="I6:I47" si="2">ROUNDDOWN(F6*H6/100,3)</f>
        <v>0</v>
      </c>
      <c r="J6" s="45"/>
      <c r="L6" s="54"/>
      <c r="M6" s="203"/>
      <c r="O6" s="204"/>
    </row>
    <row r="7" spans="1:15">
      <c r="A7" s="47"/>
      <c r="B7" s="59"/>
      <c r="C7" s="46"/>
      <c r="D7" s="201"/>
      <c r="E7" s="201"/>
      <c r="F7" s="43">
        <f t="shared" si="1"/>
        <v>0</v>
      </c>
      <c r="G7" s="202"/>
      <c r="H7" s="47"/>
      <c r="I7" s="44">
        <f>ROUNDDOWN(F7*H7/100,3)</f>
        <v>0</v>
      </c>
      <c r="J7" s="45"/>
      <c r="K7" s="205"/>
      <c r="L7" s="54"/>
      <c r="M7" s="203"/>
      <c r="O7" s="204"/>
    </row>
    <row r="8" spans="1:15">
      <c r="A8" s="47"/>
      <c r="B8" s="59"/>
      <c r="C8" s="46"/>
      <c r="D8" s="201"/>
      <c r="E8" s="201"/>
      <c r="F8" s="43">
        <f t="shared" si="1"/>
        <v>0</v>
      </c>
      <c r="G8" s="202">
        <f>IF(E8=0,0,IF(E8&lt;=10,ROUND(0.0000798606*E8^1.8876*D8^0.8223,3),IF(E8&lt;=30,ROUND(0.0000529606*E8^1.82147*D8^1.0877,3),ROUND(0.0000807077*E8^1.63363*D8^1.16324,3))))</f>
        <v>0</v>
      </c>
      <c r="H8" s="47"/>
      <c r="I8" s="44">
        <f t="shared" si="2"/>
        <v>0</v>
      </c>
      <c r="J8" s="45"/>
      <c r="L8" s="54"/>
      <c r="M8" s="203"/>
      <c r="O8" s="204"/>
    </row>
    <row r="9" spans="1:15">
      <c r="A9" s="47"/>
      <c r="B9" s="59"/>
      <c r="C9" s="46"/>
      <c r="D9" s="201"/>
      <c r="E9" s="201"/>
      <c r="F9" s="43">
        <f t="shared" si="1"/>
        <v>0</v>
      </c>
      <c r="G9" s="202">
        <f t="shared" si="0"/>
        <v>0</v>
      </c>
      <c r="H9" s="47"/>
      <c r="I9" s="44">
        <f t="shared" si="2"/>
        <v>0</v>
      </c>
      <c r="J9" s="45"/>
      <c r="L9" s="54"/>
      <c r="M9" s="203"/>
      <c r="O9" s="204"/>
    </row>
    <row r="10" spans="1:15">
      <c r="A10" s="47"/>
      <c r="B10" s="59"/>
      <c r="C10" s="46"/>
      <c r="D10" s="201"/>
      <c r="E10" s="201"/>
      <c r="F10" s="43">
        <f t="shared" si="1"/>
        <v>0</v>
      </c>
      <c r="G10" s="202">
        <f t="shared" si="0"/>
        <v>0</v>
      </c>
      <c r="H10" s="47"/>
      <c r="I10" s="44">
        <f t="shared" si="2"/>
        <v>0</v>
      </c>
      <c r="J10" s="45"/>
      <c r="K10" s="37"/>
      <c r="L10" s="54"/>
      <c r="M10" s="203"/>
      <c r="O10" s="204"/>
    </row>
    <row r="11" spans="1:15">
      <c r="A11" s="47"/>
      <c r="B11" s="59"/>
      <c r="C11" s="46"/>
      <c r="D11" s="201"/>
      <c r="E11" s="201"/>
      <c r="F11" s="43">
        <f t="shared" si="1"/>
        <v>0</v>
      </c>
      <c r="G11" s="202"/>
      <c r="H11" s="47"/>
      <c r="I11" s="44">
        <f t="shared" si="2"/>
        <v>0</v>
      </c>
      <c r="J11" s="45"/>
      <c r="K11" s="206"/>
      <c r="L11" s="54"/>
      <c r="M11" s="203"/>
      <c r="O11" s="204"/>
    </row>
    <row r="12" spans="1:15">
      <c r="A12" s="47"/>
      <c r="B12" s="59"/>
      <c r="C12" s="46"/>
      <c r="D12" s="201"/>
      <c r="E12" s="201"/>
      <c r="F12" s="43">
        <f t="shared" si="1"/>
        <v>0</v>
      </c>
      <c r="G12" s="202">
        <f t="shared" si="0"/>
        <v>0</v>
      </c>
      <c r="H12" s="47"/>
      <c r="I12" s="44">
        <f t="shared" si="2"/>
        <v>0</v>
      </c>
      <c r="J12" s="45"/>
      <c r="K12" s="37"/>
      <c r="L12" s="54"/>
      <c r="M12" s="203"/>
      <c r="O12" s="204"/>
    </row>
    <row r="13" spans="1:15">
      <c r="A13" s="47"/>
      <c r="B13" s="59"/>
      <c r="C13" s="46"/>
      <c r="D13" s="201"/>
      <c r="E13" s="201"/>
      <c r="F13" s="43">
        <f t="shared" si="1"/>
        <v>0</v>
      </c>
      <c r="G13" s="202">
        <f t="shared" si="0"/>
        <v>0</v>
      </c>
      <c r="H13" s="47"/>
      <c r="I13" s="44">
        <f t="shared" si="2"/>
        <v>0</v>
      </c>
      <c r="J13" s="45"/>
      <c r="K13" s="37"/>
      <c r="L13" s="54"/>
      <c r="M13" s="203"/>
      <c r="O13" s="204"/>
    </row>
    <row r="14" spans="1:15">
      <c r="A14" s="47"/>
      <c r="B14" s="59"/>
      <c r="C14" s="46"/>
      <c r="D14" s="201"/>
      <c r="E14" s="201"/>
      <c r="F14" s="43">
        <f t="shared" si="1"/>
        <v>0</v>
      </c>
      <c r="G14" s="202">
        <f t="shared" si="0"/>
        <v>0</v>
      </c>
      <c r="H14" s="47"/>
      <c r="I14" s="44">
        <f t="shared" si="2"/>
        <v>0</v>
      </c>
      <c r="J14" s="45"/>
      <c r="K14" s="37"/>
      <c r="L14" s="54"/>
      <c r="M14" s="203"/>
      <c r="O14" s="204"/>
    </row>
    <row r="15" spans="1:15">
      <c r="A15" s="47"/>
      <c r="B15" s="59"/>
      <c r="C15" s="46"/>
      <c r="D15" s="201"/>
      <c r="E15" s="201"/>
      <c r="F15" s="43">
        <f t="shared" si="1"/>
        <v>0</v>
      </c>
      <c r="G15" s="202">
        <f t="shared" si="0"/>
        <v>0</v>
      </c>
      <c r="H15" s="47"/>
      <c r="I15" s="44">
        <f t="shared" si="2"/>
        <v>0</v>
      </c>
      <c r="J15" s="45"/>
      <c r="K15" s="37"/>
      <c r="M15" s="203"/>
      <c r="O15" s="204"/>
    </row>
    <row r="16" spans="1:15">
      <c r="A16" s="47"/>
      <c r="B16" s="208"/>
      <c r="C16" s="209"/>
      <c r="D16" s="210"/>
      <c r="E16" s="210"/>
      <c r="F16" s="211">
        <f t="shared" si="1"/>
        <v>0</v>
      </c>
      <c r="G16" s="212">
        <f t="shared" si="0"/>
        <v>0</v>
      </c>
      <c r="H16" s="213"/>
      <c r="I16" s="214">
        <f t="shared" si="2"/>
        <v>0</v>
      </c>
      <c r="J16" s="215"/>
      <c r="K16" s="37"/>
      <c r="M16" s="203"/>
      <c r="O16" s="204"/>
    </row>
    <row r="17" spans="1:15">
      <c r="A17" s="47"/>
      <c r="B17" s="59"/>
      <c r="C17" s="46"/>
      <c r="D17" s="201"/>
      <c r="E17" s="201"/>
      <c r="F17" s="43">
        <f t="shared" si="1"/>
        <v>0</v>
      </c>
      <c r="G17" s="202">
        <f t="shared" si="0"/>
        <v>0</v>
      </c>
      <c r="H17" s="47"/>
      <c r="I17" s="44">
        <f t="shared" si="2"/>
        <v>0</v>
      </c>
      <c r="J17" s="45"/>
      <c r="L17" s="54"/>
      <c r="M17" s="203"/>
      <c r="O17" s="204"/>
    </row>
    <row r="18" spans="1:15">
      <c r="A18" s="47"/>
      <c r="B18" s="208"/>
      <c r="C18" s="209"/>
      <c r="D18" s="201"/>
      <c r="E18" s="201"/>
      <c r="F18" s="43">
        <f t="shared" si="1"/>
        <v>0</v>
      </c>
      <c r="G18" s="202">
        <f t="shared" si="0"/>
        <v>0</v>
      </c>
      <c r="H18" s="213"/>
      <c r="I18" s="44">
        <f t="shared" si="2"/>
        <v>0</v>
      </c>
      <c r="J18" s="215"/>
      <c r="L18" s="54"/>
      <c r="M18" s="203"/>
      <c r="O18" s="204"/>
    </row>
    <row r="19" spans="1:15">
      <c r="A19" s="47"/>
      <c r="B19" s="59"/>
      <c r="C19" s="46"/>
      <c r="D19" s="201"/>
      <c r="E19" s="201"/>
      <c r="F19" s="43">
        <f t="shared" si="1"/>
        <v>0</v>
      </c>
      <c r="G19" s="202">
        <f t="shared" si="0"/>
        <v>0</v>
      </c>
      <c r="H19" s="47"/>
      <c r="I19" s="44">
        <f t="shared" si="2"/>
        <v>0</v>
      </c>
      <c r="J19" s="45"/>
      <c r="L19" s="54"/>
      <c r="M19" s="203"/>
      <c r="O19" s="204"/>
    </row>
    <row r="20" spans="1:15">
      <c r="A20" s="47"/>
      <c r="B20" s="59"/>
      <c r="C20" s="46"/>
      <c r="D20" s="201"/>
      <c r="E20" s="201"/>
      <c r="F20" s="43">
        <f t="shared" si="1"/>
        <v>0</v>
      </c>
      <c r="G20" s="202">
        <f t="shared" si="0"/>
        <v>0</v>
      </c>
      <c r="H20" s="47"/>
      <c r="I20" s="44">
        <f t="shared" si="2"/>
        <v>0</v>
      </c>
      <c r="J20" s="45"/>
      <c r="L20" s="54"/>
      <c r="M20" s="203"/>
      <c r="O20" s="204"/>
    </row>
    <row r="21" spans="1:15">
      <c r="A21" s="47"/>
      <c r="B21" s="59"/>
      <c r="C21" s="46"/>
      <c r="D21" s="201"/>
      <c r="E21" s="201"/>
      <c r="F21" s="43">
        <f t="shared" si="1"/>
        <v>0</v>
      </c>
      <c r="G21" s="202">
        <f t="shared" si="0"/>
        <v>0</v>
      </c>
      <c r="H21" s="47"/>
      <c r="I21" s="44">
        <f t="shared" si="2"/>
        <v>0</v>
      </c>
      <c r="J21" s="45"/>
      <c r="L21" s="54"/>
      <c r="M21" s="203"/>
      <c r="O21" s="204"/>
    </row>
    <row r="22" spans="1:15">
      <c r="A22" s="47"/>
      <c r="B22" s="59"/>
      <c r="C22" s="46"/>
      <c r="D22" s="201"/>
      <c r="E22" s="201"/>
      <c r="F22" s="43">
        <f t="shared" si="1"/>
        <v>0</v>
      </c>
      <c r="G22" s="202">
        <f t="shared" si="0"/>
        <v>0</v>
      </c>
      <c r="H22" s="47"/>
      <c r="I22" s="44">
        <f t="shared" si="2"/>
        <v>0</v>
      </c>
      <c r="J22" s="45"/>
      <c r="L22" s="54"/>
      <c r="M22" s="203"/>
      <c r="O22" s="204"/>
    </row>
    <row r="23" spans="1:15">
      <c r="A23" s="47"/>
      <c r="B23" s="59"/>
      <c r="C23" s="46"/>
      <c r="D23" s="201"/>
      <c r="E23" s="201"/>
      <c r="F23" s="43">
        <f t="shared" si="1"/>
        <v>0</v>
      </c>
      <c r="G23" s="202">
        <f t="shared" si="0"/>
        <v>0</v>
      </c>
      <c r="H23" s="47"/>
      <c r="I23" s="44">
        <f t="shared" si="2"/>
        <v>0</v>
      </c>
      <c r="J23" s="45"/>
      <c r="L23" s="54"/>
      <c r="M23" s="203"/>
      <c r="O23" s="204"/>
    </row>
    <row r="24" spans="1:15">
      <c r="A24" s="47"/>
      <c r="B24" s="59"/>
      <c r="C24" s="46"/>
      <c r="D24" s="201"/>
      <c r="E24" s="201"/>
      <c r="F24" s="43">
        <f t="shared" si="1"/>
        <v>0</v>
      </c>
      <c r="G24" s="202">
        <f t="shared" si="0"/>
        <v>0</v>
      </c>
      <c r="H24" s="47"/>
      <c r="I24" s="44">
        <f t="shared" si="2"/>
        <v>0</v>
      </c>
      <c r="J24" s="45"/>
      <c r="L24" s="54"/>
      <c r="M24" s="203"/>
      <c r="O24" s="204"/>
    </row>
    <row r="25" spans="1:15">
      <c r="A25" s="47"/>
      <c r="B25" s="59"/>
      <c r="C25" s="46"/>
      <c r="D25" s="201"/>
      <c r="E25" s="201"/>
      <c r="F25" s="43">
        <f t="shared" si="1"/>
        <v>0</v>
      </c>
      <c r="G25" s="202">
        <f t="shared" si="0"/>
        <v>0</v>
      </c>
      <c r="H25" s="47"/>
      <c r="I25" s="44">
        <f t="shared" si="2"/>
        <v>0</v>
      </c>
      <c r="J25" s="45"/>
      <c r="L25" s="54"/>
      <c r="M25" s="203"/>
      <c r="O25" s="204"/>
    </row>
    <row r="26" spans="1:15">
      <c r="A26" s="47"/>
      <c r="B26" s="59"/>
      <c r="C26" s="46"/>
      <c r="D26" s="201"/>
      <c r="E26" s="201"/>
      <c r="F26" s="43">
        <f t="shared" si="1"/>
        <v>0</v>
      </c>
      <c r="G26" s="202">
        <f t="shared" si="0"/>
        <v>0</v>
      </c>
      <c r="H26" s="47"/>
      <c r="I26" s="44">
        <f t="shared" si="2"/>
        <v>0</v>
      </c>
      <c r="J26" s="45"/>
      <c r="L26" s="54"/>
      <c r="M26" s="203"/>
      <c r="O26" s="204"/>
    </row>
    <row r="27" spans="1:15">
      <c r="A27" s="47"/>
      <c r="B27" s="59"/>
      <c r="C27" s="46"/>
      <c r="D27" s="201"/>
      <c r="E27" s="201"/>
      <c r="F27" s="43">
        <f t="shared" si="1"/>
        <v>0</v>
      </c>
      <c r="G27" s="202">
        <f t="shared" si="0"/>
        <v>0</v>
      </c>
      <c r="H27" s="47"/>
      <c r="I27" s="44">
        <f t="shared" si="2"/>
        <v>0</v>
      </c>
      <c r="J27" s="45"/>
      <c r="L27" s="54"/>
      <c r="M27" s="203"/>
      <c r="O27" s="204"/>
    </row>
    <row r="28" spans="1:15">
      <c r="A28" s="47"/>
      <c r="B28" s="216"/>
      <c r="C28" s="217"/>
      <c r="D28" s="201"/>
      <c r="E28" s="201"/>
      <c r="F28" s="43">
        <f t="shared" si="1"/>
        <v>0</v>
      </c>
      <c r="G28" s="202"/>
      <c r="H28" s="218"/>
      <c r="I28" s="44">
        <f t="shared" si="2"/>
        <v>0</v>
      </c>
      <c r="J28" s="219"/>
      <c r="K28" s="206"/>
      <c r="M28" s="203"/>
      <c r="O28" s="204"/>
    </row>
    <row r="29" spans="1:15">
      <c r="A29" s="47"/>
      <c r="B29" s="59"/>
      <c r="C29" s="46"/>
      <c r="D29" s="210"/>
      <c r="E29" s="210"/>
      <c r="F29" s="211">
        <f t="shared" si="1"/>
        <v>0</v>
      </c>
      <c r="G29" s="212"/>
      <c r="H29" s="47"/>
      <c r="I29" s="214">
        <f t="shared" si="2"/>
        <v>0</v>
      </c>
      <c r="J29" s="45"/>
      <c r="K29" s="206"/>
      <c r="M29" s="203"/>
      <c r="O29" s="204"/>
    </row>
    <row r="30" spans="1:15">
      <c r="A30" s="47"/>
      <c r="B30" s="59"/>
      <c r="C30" s="46"/>
      <c r="D30" s="201"/>
      <c r="E30" s="201"/>
      <c r="F30" s="43">
        <f t="shared" si="1"/>
        <v>0</v>
      </c>
      <c r="G30" s="202">
        <f t="shared" si="0"/>
        <v>0</v>
      </c>
      <c r="H30" s="47"/>
      <c r="I30" s="44">
        <f t="shared" si="2"/>
        <v>0</v>
      </c>
      <c r="J30" s="45"/>
      <c r="L30" s="54"/>
      <c r="M30" s="203"/>
      <c r="O30" s="204"/>
    </row>
    <row r="31" spans="1:15">
      <c r="A31" s="47"/>
      <c r="B31" s="208"/>
      <c r="C31" s="209"/>
      <c r="D31" s="201"/>
      <c r="E31" s="201"/>
      <c r="F31" s="43">
        <f t="shared" si="1"/>
        <v>0</v>
      </c>
      <c r="G31" s="202">
        <f t="shared" si="0"/>
        <v>0</v>
      </c>
      <c r="H31" s="213"/>
      <c r="I31" s="44">
        <f t="shared" si="2"/>
        <v>0</v>
      </c>
      <c r="J31" s="215"/>
      <c r="L31" s="54"/>
      <c r="M31" s="203"/>
      <c r="O31" s="204"/>
    </row>
    <row r="32" spans="1:15">
      <c r="A32" s="47"/>
      <c r="B32" s="59"/>
      <c r="C32" s="46"/>
      <c r="D32" s="201"/>
      <c r="E32" s="201"/>
      <c r="F32" s="43">
        <f t="shared" si="1"/>
        <v>0</v>
      </c>
      <c r="G32" s="202">
        <f t="shared" si="0"/>
        <v>0</v>
      </c>
      <c r="H32" s="47"/>
      <c r="I32" s="44">
        <f t="shared" si="2"/>
        <v>0</v>
      </c>
      <c r="J32" s="45"/>
      <c r="L32" s="54"/>
      <c r="M32" s="203"/>
      <c r="O32" s="204"/>
    </row>
    <row r="33" spans="1:15">
      <c r="A33" s="47"/>
      <c r="B33" s="59"/>
      <c r="C33" s="46"/>
      <c r="D33" s="201"/>
      <c r="E33" s="201"/>
      <c r="F33" s="43">
        <f t="shared" si="1"/>
        <v>0</v>
      </c>
      <c r="G33" s="202">
        <f t="shared" si="0"/>
        <v>0</v>
      </c>
      <c r="H33" s="47"/>
      <c r="I33" s="44">
        <f t="shared" si="2"/>
        <v>0</v>
      </c>
      <c r="J33" s="45"/>
      <c r="L33" s="54"/>
      <c r="M33" s="203"/>
      <c r="O33" s="204"/>
    </row>
    <row r="34" spans="1:15">
      <c r="A34" s="47"/>
      <c r="B34" s="59"/>
      <c r="C34" s="46"/>
      <c r="D34" s="201"/>
      <c r="E34" s="201"/>
      <c r="F34" s="43">
        <f t="shared" si="1"/>
        <v>0</v>
      </c>
      <c r="G34" s="202">
        <f t="shared" si="0"/>
        <v>0</v>
      </c>
      <c r="H34" s="47"/>
      <c r="I34" s="44">
        <f t="shared" si="2"/>
        <v>0</v>
      </c>
      <c r="J34" s="45"/>
      <c r="L34" s="54"/>
      <c r="M34" s="203"/>
      <c r="O34" s="204"/>
    </row>
    <row r="35" spans="1:15">
      <c r="A35" s="47"/>
      <c r="B35" s="59"/>
      <c r="C35" s="46"/>
      <c r="D35" s="201"/>
      <c r="E35" s="201"/>
      <c r="F35" s="43">
        <f t="shared" si="1"/>
        <v>0</v>
      </c>
      <c r="G35" s="202">
        <f t="shared" si="0"/>
        <v>0</v>
      </c>
      <c r="H35" s="47"/>
      <c r="I35" s="44">
        <f t="shared" si="2"/>
        <v>0</v>
      </c>
      <c r="J35" s="45"/>
      <c r="L35" s="54"/>
      <c r="M35" s="203"/>
      <c r="O35" s="204"/>
    </row>
    <row r="36" spans="1:15">
      <c r="A36" s="47"/>
      <c r="B36" s="59"/>
      <c r="C36" s="46"/>
      <c r="D36" s="201"/>
      <c r="E36" s="201"/>
      <c r="F36" s="43">
        <f t="shared" si="1"/>
        <v>0</v>
      </c>
      <c r="G36" s="202">
        <f t="shared" si="0"/>
        <v>0</v>
      </c>
      <c r="H36" s="47"/>
      <c r="I36" s="44">
        <f t="shared" si="2"/>
        <v>0</v>
      </c>
      <c r="J36" s="45"/>
      <c r="L36" s="54"/>
      <c r="M36" s="203"/>
      <c r="O36" s="204"/>
    </row>
    <row r="37" spans="1:15">
      <c r="A37" s="47"/>
      <c r="B37" s="59"/>
      <c r="C37" s="46"/>
      <c r="D37" s="201"/>
      <c r="E37" s="201"/>
      <c r="F37" s="43">
        <f t="shared" si="1"/>
        <v>0</v>
      </c>
      <c r="G37" s="202"/>
      <c r="H37" s="47"/>
      <c r="I37" s="44">
        <f t="shared" si="2"/>
        <v>0</v>
      </c>
      <c r="J37" s="45"/>
      <c r="K37" s="205"/>
      <c r="L37" s="54"/>
      <c r="M37" s="203"/>
      <c r="O37" s="204"/>
    </row>
    <row r="38" spans="1:15">
      <c r="A38" s="47"/>
      <c r="B38" s="59"/>
      <c r="C38" s="46"/>
      <c r="D38" s="201"/>
      <c r="E38" s="201"/>
      <c r="F38" s="43">
        <f t="shared" si="1"/>
        <v>0</v>
      </c>
      <c r="G38" s="202">
        <f t="shared" si="0"/>
        <v>0</v>
      </c>
      <c r="H38" s="47"/>
      <c r="I38" s="44">
        <f t="shared" si="2"/>
        <v>0</v>
      </c>
      <c r="J38" s="45"/>
      <c r="L38" s="54"/>
      <c r="M38" s="203"/>
      <c r="O38" s="204"/>
    </row>
    <row r="39" spans="1:15">
      <c r="A39" s="47"/>
      <c r="B39" s="59"/>
      <c r="C39" s="46"/>
      <c r="D39" s="201"/>
      <c r="E39" s="201"/>
      <c r="F39" s="43">
        <f t="shared" si="1"/>
        <v>0</v>
      </c>
      <c r="G39" s="202">
        <f t="shared" si="0"/>
        <v>0</v>
      </c>
      <c r="H39" s="47"/>
      <c r="I39" s="44">
        <f t="shared" si="2"/>
        <v>0</v>
      </c>
      <c r="J39" s="45"/>
      <c r="L39" s="54"/>
      <c r="M39" s="203"/>
      <c r="O39" s="204"/>
    </row>
    <row r="40" spans="1:15">
      <c r="A40" s="47"/>
      <c r="B40" s="59"/>
      <c r="C40" s="46"/>
      <c r="D40" s="201"/>
      <c r="E40" s="201"/>
      <c r="F40" s="43">
        <f t="shared" si="1"/>
        <v>0</v>
      </c>
      <c r="G40" s="202">
        <f t="shared" si="0"/>
        <v>0</v>
      </c>
      <c r="H40" s="47"/>
      <c r="I40" s="44">
        <f t="shared" si="2"/>
        <v>0</v>
      </c>
      <c r="J40" s="45"/>
      <c r="L40" s="54"/>
      <c r="M40" s="203"/>
      <c r="O40" s="204"/>
    </row>
    <row r="41" spans="1:15">
      <c r="A41" s="47"/>
      <c r="B41" s="59"/>
      <c r="C41" s="46"/>
      <c r="D41" s="201"/>
      <c r="E41" s="201"/>
      <c r="F41" s="43">
        <f t="shared" si="1"/>
        <v>0</v>
      </c>
      <c r="G41" s="202">
        <f t="shared" si="0"/>
        <v>0</v>
      </c>
      <c r="H41" s="47"/>
      <c r="I41" s="44">
        <f t="shared" si="2"/>
        <v>0</v>
      </c>
      <c r="J41" s="45"/>
      <c r="L41" s="54"/>
      <c r="M41" s="203"/>
      <c r="O41" s="204"/>
    </row>
    <row r="42" spans="1:15">
      <c r="A42" s="47"/>
      <c r="B42" s="59"/>
      <c r="C42" s="46"/>
      <c r="D42" s="201"/>
      <c r="E42" s="201"/>
      <c r="F42" s="43">
        <f t="shared" si="1"/>
        <v>0</v>
      </c>
      <c r="G42" s="202">
        <f t="shared" si="0"/>
        <v>0</v>
      </c>
      <c r="H42" s="47"/>
      <c r="I42" s="44">
        <f t="shared" si="2"/>
        <v>0</v>
      </c>
      <c r="J42" s="45"/>
      <c r="L42" s="54"/>
      <c r="M42" s="203"/>
      <c r="O42" s="204"/>
    </row>
    <row r="43" spans="1:15">
      <c r="A43" s="47"/>
      <c r="B43" s="208"/>
      <c r="C43" s="209"/>
      <c r="D43" s="201"/>
      <c r="E43" s="201"/>
      <c r="F43" s="43">
        <f t="shared" si="1"/>
        <v>0</v>
      </c>
      <c r="G43" s="202">
        <f t="shared" si="0"/>
        <v>0</v>
      </c>
      <c r="H43" s="213"/>
      <c r="I43" s="44">
        <f t="shared" si="2"/>
        <v>0</v>
      </c>
      <c r="J43" s="215"/>
      <c r="K43" s="37"/>
      <c r="M43" s="203"/>
      <c r="O43" s="204"/>
    </row>
    <row r="44" spans="1:15">
      <c r="A44" s="47"/>
      <c r="B44" s="208"/>
      <c r="C44" s="209"/>
      <c r="D44" s="210"/>
      <c r="E44" s="210"/>
      <c r="F44" s="211">
        <f t="shared" si="1"/>
        <v>0</v>
      </c>
      <c r="G44" s="212">
        <f t="shared" si="0"/>
        <v>0</v>
      </c>
      <c r="H44" s="47"/>
      <c r="I44" s="214">
        <f t="shared" si="2"/>
        <v>0</v>
      </c>
      <c r="J44" s="215"/>
      <c r="K44" s="37"/>
      <c r="M44" s="203"/>
      <c r="O44" s="204"/>
    </row>
    <row r="45" spans="1:15">
      <c r="A45" s="47"/>
      <c r="B45" s="59"/>
      <c r="C45" s="46"/>
      <c r="D45" s="201"/>
      <c r="E45" s="201"/>
      <c r="F45" s="43">
        <f t="shared" si="1"/>
        <v>0</v>
      </c>
      <c r="G45" s="202">
        <f t="shared" si="0"/>
        <v>0</v>
      </c>
      <c r="H45" s="47"/>
      <c r="I45" s="44">
        <f t="shared" si="2"/>
        <v>0</v>
      </c>
      <c r="J45" s="45"/>
      <c r="L45" s="54"/>
      <c r="M45" s="203"/>
      <c r="O45" s="204"/>
    </row>
    <row r="46" spans="1:15">
      <c r="A46" s="47"/>
      <c r="B46" s="59"/>
      <c r="C46" s="46"/>
      <c r="D46" s="201"/>
      <c r="E46" s="201"/>
      <c r="F46" s="43">
        <f t="shared" si="1"/>
        <v>0</v>
      </c>
      <c r="G46" s="202">
        <f t="shared" si="0"/>
        <v>0</v>
      </c>
      <c r="H46" s="47"/>
      <c r="I46" s="44">
        <f t="shared" si="2"/>
        <v>0</v>
      </c>
      <c r="J46" s="45"/>
      <c r="L46" s="54"/>
      <c r="M46" s="203"/>
      <c r="O46" s="204"/>
    </row>
    <row r="47" spans="1:15">
      <c r="A47" s="47"/>
      <c r="B47" s="59"/>
      <c r="C47" s="46"/>
      <c r="D47" s="201"/>
      <c r="E47" s="201"/>
      <c r="F47" s="43">
        <f t="shared" si="1"/>
        <v>0</v>
      </c>
      <c r="G47" s="202">
        <f t="shared" si="0"/>
        <v>0</v>
      </c>
      <c r="H47" s="47"/>
      <c r="I47" s="44">
        <f t="shared" si="2"/>
        <v>0</v>
      </c>
      <c r="J47" s="45"/>
      <c r="L47" s="54"/>
      <c r="M47" s="203"/>
      <c r="O47" s="204"/>
    </row>
    <row r="48" spans="1:15">
      <c r="A48" s="47"/>
      <c r="B48" s="59"/>
      <c r="C48" s="46"/>
      <c r="D48" s="201"/>
      <c r="E48" s="201"/>
      <c r="F48" s="43">
        <f t="shared" si="1"/>
        <v>0</v>
      </c>
      <c r="G48" s="202">
        <f t="shared" si="0"/>
        <v>0</v>
      </c>
      <c r="H48" s="47"/>
      <c r="I48" s="44">
        <f>ROUNDDOWN(F48*H48/100,3)</f>
        <v>0</v>
      </c>
      <c r="J48" s="45"/>
      <c r="L48" s="54"/>
      <c r="M48" s="203"/>
      <c r="O48" s="204"/>
    </row>
    <row r="49" spans="1:15">
      <c r="A49" s="55"/>
      <c r="B49" s="226"/>
      <c r="C49" s="46"/>
      <c r="D49" s="210"/>
      <c r="E49" s="227"/>
      <c r="F49" s="211"/>
      <c r="G49" s="212"/>
      <c r="H49" s="347"/>
      <c r="I49" s="214"/>
      <c r="J49" s="348"/>
      <c r="L49" s="54"/>
      <c r="M49" s="54"/>
      <c r="O49" s="204"/>
    </row>
    <row r="50" spans="1:15">
      <c r="A50" s="48" t="s">
        <v>22</v>
      </c>
      <c r="B50" s="45">
        <f t="shared" ref="B50:G50" si="3">SUM(B5:B48)</f>
        <v>0</v>
      </c>
      <c r="C50" s="45">
        <f t="shared" si="3"/>
        <v>0</v>
      </c>
      <c r="D50" s="228">
        <f t="shared" si="3"/>
        <v>0</v>
      </c>
      <c r="E50" s="228">
        <f t="shared" si="3"/>
        <v>0</v>
      </c>
      <c r="F50" s="44">
        <f t="shared" si="3"/>
        <v>0</v>
      </c>
      <c r="G50" s="202">
        <f t="shared" si="3"/>
        <v>0</v>
      </c>
      <c r="H50" s="45"/>
      <c r="I50" s="44">
        <f>SUM(I5:I48)</f>
        <v>0</v>
      </c>
      <c r="J50" s="45"/>
      <c r="K50" s="37"/>
      <c r="N50" s="221"/>
      <c r="O50" s="204"/>
    </row>
    <row r="51" spans="1:15">
      <c r="A51" s="48" t="s">
        <v>95</v>
      </c>
      <c r="B51" s="45">
        <f>SUMIF(J5:J48,"=伐木",B5:B48)</f>
        <v>0</v>
      </c>
      <c r="C51" s="45">
        <f>SUMIF(J5:J48,"=伐木",C5:C48)</f>
        <v>0</v>
      </c>
      <c r="D51" s="228"/>
      <c r="E51" s="228"/>
      <c r="F51" s="44">
        <f>SUMIF(J5:J48,"=伐木",F5:F48)</f>
        <v>0</v>
      </c>
      <c r="G51" s="202"/>
      <c r="H51" s="45"/>
      <c r="I51" s="44">
        <f>SUMIF(J5:J48,"=伐木",I5:I48)</f>
        <v>0</v>
      </c>
      <c r="J51" s="45"/>
      <c r="L51" s="54"/>
      <c r="M51" s="203"/>
      <c r="O51" s="204"/>
    </row>
    <row r="52" spans="1:15">
      <c r="A52" s="229" t="s">
        <v>23</v>
      </c>
      <c r="B52" s="50">
        <f>IF(B54=0,0,ROUNDDOWN(B50/B54,1))</f>
        <v>0</v>
      </c>
      <c r="C52" s="50">
        <f>IF(C54=0,0,ROUNDDOWN(C50/C54,1))</f>
        <v>0</v>
      </c>
      <c r="D52" s="230">
        <f>IF(D50=0,0,ROUNDDOWN(D50/D54,1))</f>
        <v>0</v>
      </c>
      <c r="E52" s="230">
        <f>IF(E50=0,0,ROUNDDOWN(E50/E54,1))</f>
        <v>0</v>
      </c>
      <c r="F52" s="44">
        <f>IF(F54=0,0,ROUNDDOWN(F50/F54,3))</f>
        <v>0</v>
      </c>
      <c r="G52" s="202">
        <f>IF(G54=0,0,ROUNDDOWN(G50/G54,3))</f>
        <v>0</v>
      </c>
      <c r="H52" s="44"/>
      <c r="I52" s="44">
        <f>IF(I54=0,0,ROUNDDOWN(I50/I54,3))</f>
        <v>0</v>
      </c>
      <c r="J52" s="45"/>
      <c r="L52" s="54"/>
      <c r="M52" s="203"/>
      <c r="O52" s="204"/>
    </row>
    <row r="53" spans="1:15">
      <c r="A53" s="229" t="s">
        <v>96</v>
      </c>
      <c r="B53" s="50">
        <f>IF(B55=0,0,ROUNDDOWN(B51/B55,1))</f>
        <v>0</v>
      </c>
      <c r="C53" s="50">
        <f>IF(C55=0,0,ROUNDDOWN(C51/C55,1))</f>
        <v>0</v>
      </c>
      <c r="D53" s="228"/>
      <c r="E53" s="228"/>
      <c r="F53" s="231">
        <f>IF(F55=0,0,ROUNDDOWN(F51/F55,3))</f>
        <v>0</v>
      </c>
      <c r="G53" s="228"/>
      <c r="H53" s="45"/>
      <c r="I53" s="231">
        <f>IF(I55=0,0,ROUNDDOWN(I51/I55,3))</f>
        <v>0</v>
      </c>
      <c r="J53" s="52" t="s">
        <v>24</v>
      </c>
      <c r="L53" s="54"/>
      <c r="M53" s="203"/>
      <c r="O53" s="204"/>
    </row>
    <row r="54" spans="1:15">
      <c r="A54" s="229" t="s">
        <v>2</v>
      </c>
      <c r="B54" s="45">
        <f>SUBTOTAL(2,B5:B48)</f>
        <v>0</v>
      </c>
      <c r="C54" s="45">
        <f>SUBTOTAL(2,C5:C48)</f>
        <v>0</v>
      </c>
      <c r="D54" s="228">
        <f>SUBTOTAL(2,D5:D48)</f>
        <v>0</v>
      </c>
      <c r="E54" s="228">
        <f>SUBTOTAL(2,E5:E48)</f>
        <v>0</v>
      </c>
      <c r="F54" s="45">
        <f>COUNTIF(F5:F48,"&gt;0")</f>
        <v>0</v>
      </c>
      <c r="G54" s="228">
        <f>COUNTIF(G5:G48,"&gt;0")</f>
        <v>0</v>
      </c>
      <c r="H54" s="45"/>
      <c r="I54" s="45">
        <f>COUNTIF(I5:I48,"&gt;0")</f>
        <v>0</v>
      </c>
      <c r="J54" s="45">
        <f>C54+E54</f>
        <v>0</v>
      </c>
      <c r="L54" s="54"/>
      <c r="M54" s="203"/>
      <c r="O54" s="204"/>
    </row>
    <row r="55" spans="1:15">
      <c r="A55" s="229" t="s">
        <v>97</v>
      </c>
      <c r="B55" s="232">
        <f>SUBTOTAL(3,J5:J48)</f>
        <v>0</v>
      </c>
      <c r="C55" s="232">
        <f>SUBTOTAL(3,J5:J48)</f>
        <v>0</v>
      </c>
      <c r="D55" s="228"/>
      <c r="E55" s="228"/>
      <c r="F55" s="232">
        <f>SUBTOTAL(3,J5:J48)</f>
        <v>0</v>
      </c>
      <c r="G55" s="228"/>
      <c r="H55" s="45"/>
      <c r="I55" s="232">
        <f>SUBTOTAL(3,J5:J48)</f>
        <v>0</v>
      </c>
      <c r="J55" s="45">
        <f>C55+E55</f>
        <v>0</v>
      </c>
      <c r="L55" s="54"/>
      <c r="M55" s="203"/>
      <c r="O55" s="204"/>
    </row>
    <row r="56" spans="1:15">
      <c r="A56" s="51"/>
      <c r="B56" s="45"/>
      <c r="C56" s="45"/>
      <c r="D56" s="228"/>
      <c r="E56" s="228"/>
      <c r="F56" s="45"/>
      <c r="G56" s="228"/>
      <c r="H56" s="45"/>
      <c r="I56" s="45"/>
      <c r="J56" s="45"/>
      <c r="K56" s="37"/>
      <c r="M56" s="203"/>
      <c r="O56" s="204"/>
    </row>
    <row r="57" spans="1:15">
      <c r="A57" s="52" t="s">
        <v>25</v>
      </c>
      <c r="B57" s="52"/>
      <c r="C57" s="45">
        <f>IF(B2=0,0,ROUNDDOWN(C54/$B$2,0))</f>
        <v>0</v>
      </c>
      <c r="D57" s="233"/>
      <c r="E57" s="228">
        <f>IF(B2=0,0,ROUNDDOWN(E54/$B$2,0))</f>
        <v>0</v>
      </c>
      <c r="F57" s="44">
        <f>IF(B2=0,0,ROUNDDOWN(F50/$B$2,3))</f>
        <v>0</v>
      </c>
      <c r="G57" s="202">
        <f>IF(B2=0,0,ROUNDDOWN(G50/$B$2,3))</f>
        <v>0</v>
      </c>
      <c r="H57" s="53">
        <f>IF(F50=0,0,ROUND(I50/F50*100,1))</f>
        <v>0</v>
      </c>
      <c r="I57" s="44">
        <f>IF(B2=0,0,ROUNDDOWN(I50/$B$2,3))</f>
        <v>0</v>
      </c>
      <c r="J57" s="45"/>
      <c r="K57" s="37"/>
      <c r="M57" s="203"/>
      <c r="O57" s="204"/>
    </row>
    <row r="58" spans="1:15">
      <c r="A58" s="234" t="s">
        <v>98</v>
      </c>
      <c r="B58" s="35"/>
      <c r="C58" s="220">
        <f>IF(B2=0,0,ROUNDDOWN(C55/$B$2,0))</f>
        <v>0</v>
      </c>
      <c r="D58" s="235"/>
      <c r="E58" s="236"/>
      <c r="F58" s="44">
        <f>IF(B2=0,0,ROUNDDOWN(F51/$B$2,3))</f>
        <v>0</v>
      </c>
      <c r="G58" s="236"/>
      <c r="H58" s="53">
        <f>IF(F51=0,0,ROUND(I51/F51*100,1))</f>
        <v>0</v>
      </c>
      <c r="I58" s="44">
        <f>IF(B2=0,0,ROUNDDOWN(I51/$B$2,3))</f>
        <v>0</v>
      </c>
      <c r="J58" s="36"/>
      <c r="L58" s="54"/>
      <c r="M58" s="203"/>
      <c r="O58" s="204"/>
    </row>
    <row r="59" spans="1:15">
      <c r="A59" s="37"/>
      <c r="D59" s="237"/>
      <c r="E59" s="237"/>
      <c r="G59" s="237"/>
      <c r="L59" s="54"/>
      <c r="M59" s="203"/>
      <c r="O59" s="204"/>
    </row>
    <row r="60" spans="1:15">
      <c r="A60" s="37"/>
      <c r="L60" s="54"/>
      <c r="M60" s="203"/>
      <c r="O60" s="204"/>
    </row>
    <row r="61" spans="1:15">
      <c r="A61" s="37"/>
      <c r="L61" s="54"/>
      <c r="M61" s="203"/>
      <c r="O61" s="204"/>
    </row>
    <row r="62" spans="1:15">
      <c r="A62" s="37"/>
      <c r="L62" s="54"/>
      <c r="M62" s="203"/>
      <c r="O62" s="204"/>
    </row>
    <row r="63" spans="1:15">
      <c r="A63" s="37"/>
      <c r="K63" s="205"/>
      <c r="L63" s="54"/>
      <c r="M63" s="203"/>
      <c r="O63" s="204"/>
    </row>
    <row r="64" spans="1:15">
      <c r="A64" s="37"/>
      <c r="L64" s="54"/>
      <c r="M64" s="203"/>
      <c r="O64" s="204"/>
    </row>
    <row r="65" spans="1:15">
      <c r="A65" s="37"/>
      <c r="L65" s="54"/>
      <c r="M65" s="203"/>
      <c r="O65" s="204"/>
    </row>
    <row r="66" spans="1:15">
      <c r="A66" s="37"/>
      <c r="L66" s="54"/>
      <c r="M66" s="203"/>
      <c r="O66" s="204"/>
    </row>
    <row r="67" spans="1:15">
      <c r="A67" s="37"/>
      <c r="L67" s="54"/>
      <c r="M67" s="203"/>
      <c r="O67" s="204"/>
    </row>
    <row r="68" spans="1:15">
      <c r="A68" s="37"/>
      <c r="L68" s="54"/>
      <c r="M68" s="203"/>
      <c r="O68" s="204"/>
    </row>
    <row r="69" spans="1:15">
      <c r="A69" s="37"/>
      <c r="K69" s="205"/>
      <c r="L69" s="54"/>
      <c r="M69" s="203"/>
      <c r="O69" s="204"/>
    </row>
    <row r="70" spans="1:15">
      <c r="A70" s="37"/>
      <c r="L70" s="54"/>
      <c r="M70" s="203"/>
      <c r="O70" s="204"/>
    </row>
    <row r="71" spans="1:15">
      <c r="A71" s="37"/>
      <c r="K71" s="207"/>
      <c r="M71" s="203"/>
      <c r="O71" s="204"/>
    </row>
    <row r="72" spans="1:15">
      <c r="A72" s="37"/>
      <c r="L72" s="54"/>
      <c r="M72" s="203"/>
      <c r="O72" s="204"/>
    </row>
    <row r="73" spans="1:15">
      <c r="A73" s="37"/>
      <c r="K73" s="205"/>
      <c r="L73" s="54"/>
      <c r="M73" s="203"/>
      <c r="O73" s="204"/>
    </row>
    <row r="74" spans="1:15">
      <c r="A74" s="37"/>
      <c r="L74" s="54"/>
      <c r="M74" s="203"/>
      <c r="O74" s="204"/>
    </row>
    <row r="75" spans="1:15">
      <c r="A75" s="37"/>
      <c r="L75" s="54"/>
      <c r="M75" s="54"/>
      <c r="O75" s="204"/>
    </row>
    <row r="76" spans="1:15">
      <c r="A76" s="37"/>
      <c r="K76" s="37"/>
      <c r="N76" s="221"/>
      <c r="O76" s="204"/>
    </row>
    <row r="77" spans="1:15">
      <c r="A77" s="37"/>
      <c r="K77" s="207"/>
      <c r="M77" s="203"/>
      <c r="O77" s="204"/>
    </row>
    <row r="78" spans="1:15">
      <c r="A78" s="37"/>
      <c r="L78" s="54"/>
      <c r="M78" s="203"/>
      <c r="O78" s="204"/>
    </row>
    <row r="79" spans="1:15">
      <c r="A79" s="37"/>
      <c r="L79" s="54"/>
      <c r="M79" s="203"/>
      <c r="O79" s="204"/>
    </row>
    <row r="80" spans="1:15">
      <c r="A80" s="37"/>
      <c r="K80" s="205"/>
      <c r="L80" s="54"/>
      <c r="M80" s="203"/>
      <c r="O80" s="204"/>
    </row>
    <row r="81" spans="1:15">
      <c r="A81" s="37"/>
      <c r="J81" s="37"/>
      <c r="L81" s="54"/>
      <c r="M81" s="203"/>
      <c r="O81" s="204"/>
    </row>
    <row r="82" spans="1:15">
      <c r="A82" s="37"/>
      <c r="L82" s="54"/>
      <c r="M82" s="203"/>
      <c r="O82" s="204"/>
    </row>
    <row r="83" spans="1:15">
      <c r="A83" s="37"/>
      <c r="L83" s="54"/>
      <c r="M83" s="203"/>
      <c r="O83" s="204"/>
    </row>
    <row r="84" spans="1:15">
      <c r="A84" s="37"/>
      <c r="L84" s="54"/>
      <c r="M84" s="203"/>
      <c r="O84" s="204"/>
    </row>
    <row r="85" spans="1:15">
      <c r="A85" s="37"/>
      <c r="K85" s="37"/>
      <c r="M85" s="203"/>
      <c r="O85" s="204"/>
    </row>
    <row r="86" spans="1:15">
      <c r="A86" s="37"/>
      <c r="K86" s="37"/>
      <c r="L86" s="54"/>
      <c r="M86" s="203"/>
      <c r="O86" s="204"/>
    </row>
    <row r="87" spans="1:15">
      <c r="A87" s="37"/>
      <c r="L87" s="54"/>
      <c r="M87" s="203"/>
      <c r="O87" s="204"/>
    </row>
    <row r="88" spans="1:15">
      <c r="A88" s="37"/>
      <c r="L88" s="54"/>
      <c r="M88" s="203"/>
      <c r="O88" s="204"/>
    </row>
    <row r="89" spans="1:15">
      <c r="A89" s="37"/>
      <c r="L89" s="54"/>
      <c r="M89" s="203"/>
      <c r="O89" s="204"/>
    </row>
    <row r="90" spans="1:15">
      <c r="A90" s="37"/>
      <c r="L90" s="54"/>
      <c r="M90" s="203"/>
      <c r="O90" s="204"/>
    </row>
    <row r="91" spans="1:15">
      <c r="A91" s="37"/>
      <c r="L91" s="54"/>
      <c r="M91" s="203"/>
      <c r="O91" s="204"/>
    </row>
    <row r="92" spans="1:15">
      <c r="A92" s="37"/>
      <c r="L92" s="54"/>
      <c r="M92" s="203"/>
      <c r="O92" s="204"/>
    </row>
    <row r="93" spans="1:15">
      <c r="A93" s="37"/>
      <c r="L93" s="54"/>
      <c r="M93" s="203"/>
      <c r="O93" s="204"/>
    </row>
    <row r="94" spans="1:15">
      <c r="A94" s="37"/>
      <c r="L94" s="54"/>
      <c r="M94" s="203"/>
      <c r="O94" s="204"/>
    </row>
    <row r="95" spans="1:15">
      <c r="A95" s="37"/>
      <c r="L95" s="54"/>
      <c r="M95" s="203"/>
      <c r="O95" s="204"/>
    </row>
    <row r="96" spans="1:15">
      <c r="A96" s="37"/>
      <c r="K96" s="205"/>
      <c r="L96" s="54"/>
      <c r="M96" s="203"/>
      <c r="O96" s="204"/>
    </row>
    <row r="97" spans="1:15">
      <c r="A97" s="37"/>
      <c r="L97" s="54"/>
      <c r="M97" s="203"/>
      <c r="O97" s="204"/>
    </row>
    <row r="98" spans="1:15">
      <c r="A98" s="37"/>
      <c r="L98" s="54"/>
      <c r="M98" s="203"/>
      <c r="O98" s="204"/>
    </row>
    <row r="99" spans="1:15">
      <c r="A99" s="37"/>
      <c r="J99" s="37"/>
      <c r="L99" s="54"/>
      <c r="M99" s="203"/>
      <c r="O99" s="204"/>
    </row>
    <row r="100" spans="1:15">
      <c r="A100" s="37"/>
      <c r="J100" s="37"/>
      <c r="K100" s="205"/>
      <c r="L100" s="54"/>
      <c r="M100" s="203"/>
      <c r="O100" s="204"/>
    </row>
    <row r="101" spans="1:15">
      <c r="A101" s="37"/>
      <c r="J101" s="37"/>
      <c r="L101" s="54"/>
      <c r="M101" s="203"/>
      <c r="O101" s="204"/>
    </row>
    <row r="102" spans="1:15">
      <c r="A102" s="37"/>
      <c r="J102" s="37"/>
      <c r="L102" s="54"/>
      <c r="M102" s="203"/>
      <c r="O102" s="204"/>
    </row>
    <row r="103" spans="1:15">
      <c r="A103" s="37"/>
      <c r="K103" s="206"/>
      <c r="M103" s="203"/>
      <c r="O103" s="204"/>
    </row>
    <row r="104" spans="1:15">
      <c r="A104" s="37"/>
      <c r="L104" s="54"/>
      <c r="M104" s="203"/>
      <c r="O104" s="204"/>
    </row>
    <row r="105" spans="1:15">
      <c r="A105" s="37"/>
      <c r="L105" s="54"/>
      <c r="M105" s="203"/>
      <c r="O105" s="204"/>
    </row>
    <row r="106" spans="1:15">
      <c r="A106" s="37"/>
      <c r="K106" s="205"/>
      <c r="L106" s="54"/>
      <c r="M106" s="203"/>
      <c r="O106" s="204"/>
    </row>
    <row r="107" spans="1:15">
      <c r="A107" s="37"/>
      <c r="L107" s="54"/>
      <c r="M107" s="203"/>
      <c r="O107" s="204"/>
    </row>
    <row r="108" spans="1:15">
      <c r="A108" s="37"/>
      <c r="L108" s="54"/>
      <c r="M108" s="54"/>
      <c r="O108" s="204"/>
    </row>
    <row r="109" spans="1:15">
      <c r="A109" s="37"/>
      <c r="K109" s="37"/>
      <c r="N109" s="221"/>
      <c r="O109" s="204"/>
    </row>
    <row r="110" spans="1:15">
      <c r="A110" s="37"/>
      <c r="K110" s="37"/>
      <c r="M110" s="203"/>
      <c r="O110" s="204"/>
    </row>
    <row r="111" spans="1:15">
      <c r="A111" s="37"/>
      <c r="L111" s="54"/>
      <c r="M111" s="203"/>
      <c r="O111" s="204"/>
    </row>
    <row r="112" spans="1:15">
      <c r="A112" s="37"/>
      <c r="L112" s="54"/>
      <c r="M112" s="203"/>
      <c r="O112" s="204"/>
    </row>
    <row r="113" spans="1:15">
      <c r="A113" s="37"/>
      <c r="L113" s="54"/>
      <c r="M113" s="203"/>
      <c r="O113" s="204"/>
    </row>
    <row r="114" spans="1:15">
      <c r="A114" s="37"/>
      <c r="L114" s="54"/>
      <c r="M114" s="203"/>
      <c r="O114" s="204"/>
    </row>
    <row r="115" spans="1:15">
      <c r="A115" s="37"/>
      <c r="L115" s="54"/>
      <c r="M115" s="203"/>
      <c r="O115" s="204"/>
    </row>
    <row r="116" spans="1:15">
      <c r="A116" s="37"/>
      <c r="L116" s="54"/>
      <c r="M116" s="203"/>
      <c r="O116" s="204"/>
    </row>
    <row r="117" spans="1:15">
      <c r="A117" s="37"/>
      <c r="L117" s="54"/>
      <c r="M117" s="203"/>
      <c r="O117" s="204"/>
    </row>
    <row r="118" spans="1:15">
      <c r="A118" s="37"/>
      <c r="L118" s="54"/>
      <c r="M118" s="203"/>
      <c r="O118" s="204"/>
    </row>
    <row r="119" spans="1:15">
      <c r="A119" s="37"/>
      <c r="L119" s="54"/>
      <c r="M119" s="203"/>
      <c r="O119" s="204"/>
    </row>
    <row r="120" spans="1:15">
      <c r="A120" s="37"/>
      <c r="L120" s="203"/>
      <c r="M120" s="203"/>
      <c r="O120" s="204"/>
    </row>
    <row r="121" spans="1:15">
      <c r="A121" s="37"/>
      <c r="K121" s="345"/>
      <c r="L121" s="222"/>
      <c r="M121" s="203"/>
      <c r="O121" s="204"/>
    </row>
    <row r="122" spans="1:15">
      <c r="A122" s="37"/>
      <c r="K122" s="238"/>
      <c r="L122" s="223"/>
      <c r="M122" s="203"/>
      <c r="O122" s="204"/>
    </row>
    <row r="123" spans="1:15">
      <c r="A123" s="37"/>
      <c r="K123" s="346"/>
      <c r="L123" s="224"/>
      <c r="M123" s="203"/>
      <c r="O123" s="204"/>
    </row>
    <row r="124" spans="1:15">
      <c r="A124" s="37"/>
      <c r="K124" s="238"/>
      <c r="L124" s="225"/>
      <c r="M124" s="203"/>
      <c r="O124" s="204"/>
    </row>
    <row r="125" spans="1:15">
      <c r="L125" s="203"/>
      <c r="M125" s="203"/>
      <c r="O125" s="204"/>
    </row>
    <row r="126" spans="1:15">
      <c r="L126" s="203"/>
      <c r="M126" s="203"/>
      <c r="O126" s="204"/>
    </row>
    <row r="127" spans="1:15">
      <c r="L127" s="203"/>
      <c r="M127" s="203"/>
      <c r="O127" s="204"/>
    </row>
    <row r="128" spans="1:15">
      <c r="L128" s="203"/>
      <c r="M128" s="203"/>
      <c r="O128" s="204"/>
    </row>
    <row r="129" spans="12:15">
      <c r="L129" s="203"/>
      <c r="M129" s="203"/>
      <c r="O129" s="204"/>
    </row>
    <row r="130" spans="12:15">
      <c r="L130" s="203"/>
      <c r="M130" s="203"/>
      <c r="O130" s="204"/>
    </row>
    <row r="131" spans="12:15">
      <c r="L131" s="203"/>
      <c r="M131" s="203"/>
      <c r="O131" s="204"/>
    </row>
    <row r="132" spans="12:15">
      <c r="L132" s="203"/>
      <c r="M132" s="203"/>
      <c r="O132" s="204"/>
    </row>
    <row r="133" spans="12:15">
      <c r="L133" s="203"/>
      <c r="M133" s="203"/>
      <c r="O133" s="204"/>
    </row>
    <row r="134" spans="12:15">
      <c r="L134" s="203"/>
      <c r="M134" s="203"/>
      <c r="O134" s="204"/>
    </row>
    <row r="135" spans="12:15">
      <c r="L135" s="203"/>
      <c r="M135" s="203"/>
      <c r="O135" s="204"/>
    </row>
    <row r="136" spans="12:15">
      <c r="L136" s="203"/>
      <c r="M136" s="203"/>
      <c r="O136" s="204"/>
    </row>
    <row r="137" spans="12:15">
      <c r="L137" s="203"/>
      <c r="M137" s="203"/>
      <c r="O137" s="204"/>
    </row>
    <row r="138" spans="12:15">
      <c r="L138" s="223"/>
      <c r="M138" s="203"/>
      <c r="O138" s="204"/>
    </row>
    <row r="139" spans="12:15">
      <c r="L139" s="203"/>
      <c r="M139" s="203"/>
      <c r="O139" s="204"/>
    </row>
    <row r="140" spans="12:15">
      <c r="L140" s="203"/>
      <c r="M140" s="203"/>
      <c r="O140" s="204"/>
    </row>
    <row r="141" spans="12:15">
      <c r="L141" s="203"/>
      <c r="M141" s="203"/>
      <c r="O141" s="204"/>
    </row>
    <row r="142" spans="12:15">
      <c r="L142" s="203"/>
      <c r="M142" s="203"/>
      <c r="O142" s="204"/>
    </row>
    <row r="143" spans="12:15">
      <c r="L143" s="203"/>
      <c r="M143" s="203"/>
      <c r="O143" s="204"/>
    </row>
    <row r="144" spans="12:15">
      <c r="L144" s="203"/>
      <c r="M144" s="203"/>
      <c r="O144" s="204"/>
    </row>
    <row r="145" spans="12:15">
      <c r="L145" s="203"/>
      <c r="M145" s="203"/>
      <c r="O145" s="204"/>
    </row>
    <row r="146" spans="12:15">
      <c r="L146" s="203"/>
      <c r="M146" s="203"/>
      <c r="O146" s="204"/>
    </row>
    <row r="147" spans="12:15">
      <c r="L147" s="203"/>
      <c r="M147" s="203"/>
      <c r="O147" s="204"/>
    </row>
    <row r="148" spans="12:15">
      <c r="L148" s="203"/>
      <c r="M148" s="203"/>
      <c r="O148" s="204"/>
    </row>
    <row r="149" spans="12:15">
      <c r="L149" s="203"/>
      <c r="M149" s="203"/>
      <c r="O149" s="204"/>
    </row>
    <row r="150" spans="12:15">
      <c r="L150" s="203"/>
      <c r="M150" s="203"/>
      <c r="O150" s="204"/>
    </row>
    <row r="151" spans="12:15">
      <c r="L151" s="203"/>
      <c r="M151" s="203"/>
      <c r="O151" s="204"/>
    </row>
    <row r="152" spans="12:15">
      <c r="L152" s="203"/>
      <c r="M152" s="203"/>
      <c r="O152" s="204"/>
    </row>
    <row r="153" spans="12:15">
      <c r="L153" s="203"/>
      <c r="M153" s="203"/>
      <c r="O153" s="204"/>
    </row>
    <row r="154" spans="12:15">
      <c r="L154" s="203"/>
      <c r="M154" s="203"/>
      <c r="O154" s="204"/>
    </row>
    <row r="155" spans="12:15">
      <c r="L155" s="203"/>
      <c r="M155" s="203"/>
      <c r="O155" s="204"/>
    </row>
    <row r="156" spans="12:15">
      <c r="L156" s="203"/>
      <c r="M156" s="203"/>
      <c r="O156" s="204"/>
    </row>
    <row r="157" spans="12:15">
      <c r="L157" s="203"/>
      <c r="M157" s="203"/>
      <c r="O157" s="204"/>
    </row>
    <row r="158" spans="12:15">
      <c r="L158" s="203"/>
      <c r="M158" s="203"/>
      <c r="O158" s="204"/>
    </row>
    <row r="159" spans="12:15">
      <c r="L159" s="203"/>
      <c r="M159" s="203"/>
      <c r="O159" s="204"/>
    </row>
    <row r="160" spans="12:15">
      <c r="L160" s="54"/>
      <c r="M160" s="54"/>
      <c r="O160" s="204"/>
    </row>
    <row r="161" spans="11:15">
      <c r="K161" s="37"/>
      <c r="N161" s="221"/>
      <c r="O161" s="204"/>
    </row>
    <row r="162" spans="11:15">
      <c r="L162" s="203"/>
      <c r="M162" s="203"/>
      <c r="O162" s="204"/>
    </row>
    <row r="163" spans="11:15">
      <c r="L163" s="203"/>
      <c r="M163" s="203"/>
      <c r="O163" s="204"/>
    </row>
    <row r="164" spans="11:15">
      <c r="L164" s="203"/>
      <c r="M164" s="203"/>
      <c r="O164" s="204"/>
    </row>
    <row r="165" spans="11:15">
      <c r="L165" s="203"/>
      <c r="M165" s="203"/>
      <c r="O165" s="204"/>
    </row>
    <row r="166" spans="11:15">
      <c r="L166" s="203"/>
      <c r="M166" s="203"/>
      <c r="O166" s="204"/>
    </row>
    <row r="167" spans="11:15">
      <c r="L167" s="203"/>
      <c r="M167" s="203"/>
      <c r="O167" s="204"/>
    </row>
    <row r="168" spans="11:15">
      <c r="L168" s="203"/>
      <c r="M168" s="203"/>
      <c r="O168" s="204"/>
    </row>
    <row r="169" spans="11:15">
      <c r="L169" s="203"/>
      <c r="M169" s="203"/>
      <c r="O169" s="204"/>
    </row>
    <row r="170" spans="11:15">
      <c r="L170" s="203"/>
      <c r="M170" s="203"/>
      <c r="O170" s="204"/>
    </row>
    <row r="171" spans="11:15">
      <c r="L171" s="203"/>
      <c r="M171" s="203"/>
      <c r="O171" s="204"/>
    </row>
    <row r="172" spans="11:15">
      <c r="L172" s="203"/>
      <c r="M172" s="203"/>
      <c r="O172" s="204"/>
    </row>
    <row r="173" spans="11:15">
      <c r="L173" s="203"/>
      <c r="M173" s="203"/>
      <c r="O173" s="204"/>
    </row>
    <row r="174" spans="11:15">
      <c r="L174" s="203"/>
      <c r="M174" s="203"/>
      <c r="O174" s="204"/>
    </row>
    <row r="175" spans="11:15">
      <c r="L175" s="203"/>
      <c r="M175" s="203"/>
      <c r="O175" s="204"/>
    </row>
    <row r="176" spans="11:15">
      <c r="L176" s="203"/>
      <c r="M176" s="203"/>
      <c r="O176" s="204"/>
    </row>
    <row r="177" spans="12:15">
      <c r="L177" s="203"/>
      <c r="M177" s="203"/>
      <c r="O177" s="204"/>
    </row>
    <row r="178" spans="12:15">
      <c r="L178" s="203"/>
      <c r="M178" s="203"/>
      <c r="O178" s="204"/>
    </row>
    <row r="179" spans="12:15">
      <c r="L179" s="203"/>
      <c r="M179" s="203"/>
      <c r="O179" s="204"/>
    </row>
    <row r="180" spans="12:15">
      <c r="L180" s="203"/>
      <c r="M180" s="203"/>
      <c r="O180" s="204"/>
    </row>
    <row r="181" spans="12:15">
      <c r="L181" s="203"/>
      <c r="M181" s="203"/>
      <c r="O181" s="204"/>
    </row>
    <row r="182" spans="12:15">
      <c r="L182" s="203"/>
      <c r="M182" s="203"/>
      <c r="O182" s="204"/>
    </row>
    <row r="183" spans="12:15">
      <c r="L183" s="203"/>
      <c r="M183" s="203"/>
      <c r="O183" s="204"/>
    </row>
    <row r="184" spans="12:15">
      <c r="L184" s="203"/>
      <c r="M184" s="203"/>
      <c r="O184" s="204"/>
    </row>
    <row r="185" spans="12:15">
      <c r="L185" s="203"/>
      <c r="M185" s="203"/>
      <c r="O185" s="204"/>
    </row>
    <row r="186" spans="12:15">
      <c r="L186" s="203"/>
      <c r="M186" s="203"/>
      <c r="O186" s="204"/>
    </row>
    <row r="187" spans="12:15">
      <c r="L187" s="203"/>
      <c r="M187" s="203"/>
      <c r="O187" s="204"/>
    </row>
    <row r="188" spans="12:15">
      <c r="L188" s="223"/>
      <c r="M188" s="203"/>
      <c r="O188" s="204"/>
    </row>
    <row r="189" spans="12:15">
      <c r="L189" s="225"/>
      <c r="M189" s="238"/>
      <c r="O189" s="238"/>
    </row>
    <row r="190" spans="12:15">
      <c r="L190" s="239"/>
      <c r="M190" s="239"/>
      <c r="O190" s="225"/>
    </row>
    <row r="191" spans="12:15">
      <c r="L191" s="240"/>
      <c r="M191" s="238"/>
      <c r="O191" s="238"/>
    </row>
    <row r="192" spans="12:15">
      <c r="L192" s="240"/>
      <c r="M192" s="238"/>
      <c r="O192" s="238"/>
    </row>
    <row r="193" spans="12:15">
      <c r="L193" s="240"/>
      <c r="M193" s="238"/>
      <c r="O193" s="238"/>
    </row>
    <row r="194" spans="12:15">
      <c r="L194" s="240"/>
      <c r="M194" s="238"/>
      <c r="O194" s="241"/>
    </row>
  </sheetData>
  <mergeCells count="6">
    <mergeCell ref="H2:J2"/>
    <mergeCell ref="F3:F4"/>
    <mergeCell ref="G3:G4"/>
    <mergeCell ref="H3:H4"/>
    <mergeCell ref="I3:I4"/>
    <mergeCell ref="J3:J4"/>
  </mergeCells>
  <phoneticPr fontId="9"/>
  <printOptions horizontalCentered="1"/>
  <pageMargins left="0.59055118110236227" right="0.19685039370078741" top="0.70866141732283472" bottom="0.70866141732283472" header="0.23622047244094491" footer="0.19685039370078741"/>
  <pageSetup paperSize="9" orientation="portrait" verticalDpi="300" r:id="rId1"/>
  <headerFooter alignWithMargins="0">
    <oddHeader>&amp;L&amp;"ＭＳ Ｐ明朝,標準"別紙１&amp;C&amp;"ＭＳ Ｐ明朝,太字"&amp;12&amp;U定 性 間 伐 プ ロ ッ ト 調 査 表</oddHeader>
    <oddFooter>- &amp;P -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R49"/>
  <sheetViews>
    <sheetView showZeros="0" view="pageBreakPreview" zoomScaleNormal="100" zoomScaleSheetLayoutView="100" workbookViewId="0"/>
  </sheetViews>
  <sheetFormatPr defaultColWidth="8.875" defaultRowHeight="12"/>
  <cols>
    <col min="1" max="1" width="6" style="1" customWidth="1"/>
    <col min="2" max="2" width="10.25" style="1" customWidth="1"/>
    <col min="3" max="3" width="2.5" style="1" customWidth="1"/>
    <col min="4" max="4" width="11.5" style="1" customWidth="1"/>
    <col min="5" max="5" width="9.25" style="1" customWidth="1"/>
    <col min="6" max="6" width="4.375" style="1" customWidth="1"/>
    <col min="7" max="7" width="9.625" style="1" customWidth="1"/>
    <col min="8" max="8" width="12.125" style="1" customWidth="1"/>
    <col min="9" max="9" width="7.875" style="1" customWidth="1"/>
    <col min="10" max="10" width="5.75" style="1" customWidth="1"/>
    <col min="11" max="11" width="9.5" style="1" customWidth="1"/>
    <col min="12" max="12" width="4.375" style="1" customWidth="1"/>
    <col min="13" max="13" width="8.875" style="1"/>
    <col min="14" max="14" width="9.125" style="1" customWidth="1"/>
    <col min="15" max="16" width="8.875" style="1" customWidth="1"/>
    <col min="17" max="17" width="10.625" style="1" customWidth="1"/>
    <col min="18" max="18" width="4.625" style="1" customWidth="1"/>
    <col min="19" max="19" width="10.625" style="1" customWidth="1"/>
    <col min="20" max="20" width="5.25" style="1" customWidth="1"/>
    <col min="21" max="21" width="10.625" style="1" customWidth="1"/>
    <col min="22" max="22" width="5" style="1" customWidth="1"/>
    <col min="23" max="23" width="11.875" style="1" customWidth="1"/>
    <col min="24" max="24" width="8.875" style="1"/>
    <col min="25" max="25" width="8" style="1" customWidth="1"/>
    <col min="26" max="26" width="3.875" style="1" bestFit="1" customWidth="1"/>
    <col min="27" max="16384" width="8.875" style="1"/>
  </cols>
  <sheetData>
    <row r="1" spans="1:17" ht="22.5" customHeight="1">
      <c r="A1" s="28"/>
      <c r="K1" s="1">
        <f>'別紙１プロット調査表（定性）'!A2</f>
        <v>0</v>
      </c>
      <c r="L1" s="125" t="s">
        <v>26</v>
      </c>
    </row>
    <row r="2" spans="1:17" ht="22.5" customHeight="1">
      <c r="A2" s="28"/>
      <c r="D2" s="28"/>
      <c r="I2" s="138"/>
      <c r="J2" s="138"/>
      <c r="K2" s="138" t="str">
        <f>'別紙１プロット調査表（定性）'!A3</f>
        <v>全プロット</v>
      </c>
      <c r="L2" s="138"/>
    </row>
    <row r="3" spans="1:17" ht="22.5">
      <c r="A3" s="242"/>
      <c r="B3" s="432" t="s">
        <v>99</v>
      </c>
      <c r="C3" s="432"/>
      <c r="D3" s="432"/>
      <c r="E3" s="433" t="s">
        <v>100</v>
      </c>
      <c r="F3" s="434"/>
      <c r="G3" s="243" t="s">
        <v>101</v>
      </c>
      <c r="H3" s="244" t="s">
        <v>102</v>
      </c>
      <c r="I3" s="435" t="s">
        <v>103</v>
      </c>
      <c r="J3" s="425"/>
      <c r="K3" s="424" t="s">
        <v>104</v>
      </c>
      <c r="L3" s="425"/>
      <c r="M3" s="245"/>
      <c r="N3" s="245"/>
      <c r="O3" s="245"/>
      <c r="P3" s="246" t="s">
        <v>105</v>
      </c>
    </row>
    <row r="4" spans="1:17" ht="22.5" customHeight="1">
      <c r="A4" s="247" t="s">
        <v>106</v>
      </c>
      <c r="B4" s="248"/>
      <c r="C4" s="248" t="s">
        <v>27</v>
      </c>
      <c r="D4" s="244"/>
      <c r="E4" s="426"/>
      <c r="F4" s="427"/>
      <c r="G4" s="249"/>
      <c r="H4" s="250"/>
      <c r="I4" s="428"/>
      <c r="J4" s="429"/>
      <c r="K4" s="430"/>
      <c r="L4" s="431"/>
      <c r="M4" s="245"/>
      <c r="P4" s="245" t="s">
        <v>102</v>
      </c>
      <c r="Q4" s="251">
        <v>3.3</v>
      </c>
    </row>
    <row r="5" spans="1:17" ht="22.5" customHeight="1">
      <c r="A5" s="252" t="s">
        <v>107</v>
      </c>
      <c r="B5" s="253"/>
      <c r="C5" s="253" t="s">
        <v>27</v>
      </c>
      <c r="D5" s="254"/>
      <c r="E5" s="436"/>
      <c r="F5" s="437"/>
      <c r="G5" s="249"/>
      <c r="H5" s="250"/>
      <c r="I5" s="438"/>
      <c r="J5" s="439"/>
      <c r="K5" s="440"/>
      <c r="L5" s="441"/>
      <c r="M5" s="255"/>
      <c r="P5" s="245" t="s">
        <v>103</v>
      </c>
      <c r="Q5" s="251">
        <v>4.25</v>
      </c>
    </row>
    <row r="6" spans="1:17" ht="22.5" customHeigh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255"/>
      <c r="P6" s="245" t="s">
        <v>108</v>
      </c>
      <c r="Q6" s="251">
        <v>4.74</v>
      </c>
    </row>
    <row r="7" spans="1:17" ht="22.5" customHeight="1">
      <c r="A7" s="7" t="s">
        <v>109</v>
      </c>
      <c r="B7" s="7"/>
      <c r="C7" s="7"/>
      <c r="D7" s="7"/>
      <c r="E7" s="7" t="s">
        <v>28</v>
      </c>
      <c r="F7" s="7"/>
      <c r="G7" s="7"/>
      <c r="H7" s="9">
        <f>'別紙１プロット調査表（定性）'!B2</f>
        <v>0</v>
      </c>
      <c r="I7" s="7" t="s">
        <v>29</v>
      </c>
      <c r="J7" s="7"/>
      <c r="K7" s="7"/>
      <c r="L7" s="7"/>
    </row>
    <row r="8" spans="1:17" ht="22.5" customHeight="1">
      <c r="A8" s="459" t="s">
        <v>110</v>
      </c>
      <c r="B8" s="369"/>
      <c r="C8" s="369"/>
      <c r="D8" s="369"/>
      <c r="E8" s="5">
        <f>'別紙１プロット調査表（定性）'!J54</f>
        <v>0</v>
      </c>
      <c r="F8" s="6" t="s">
        <v>3</v>
      </c>
      <c r="G8" s="446" t="s">
        <v>111</v>
      </c>
      <c r="H8" s="447"/>
      <c r="I8" s="447"/>
      <c r="J8" s="16"/>
      <c r="K8" s="256">
        <f>'別紙１プロット調査表（定性）'!C52</f>
        <v>0</v>
      </c>
      <c r="L8" s="8" t="s">
        <v>38</v>
      </c>
    </row>
    <row r="9" spans="1:17" ht="22.5" customHeight="1">
      <c r="A9" s="459" t="s">
        <v>112</v>
      </c>
      <c r="B9" s="369"/>
      <c r="C9" s="369"/>
      <c r="D9" s="369"/>
      <c r="E9" s="5">
        <f>'別紙１プロット調査表（定性）'!C54</f>
        <v>0</v>
      </c>
      <c r="F9" s="6" t="s">
        <v>3</v>
      </c>
      <c r="G9" s="449" t="s">
        <v>113</v>
      </c>
      <c r="H9" s="450"/>
      <c r="I9" s="450"/>
      <c r="J9" s="17"/>
      <c r="K9" s="257">
        <f>'別紙１プロット調査表（定性）'!B52</f>
        <v>0</v>
      </c>
      <c r="L9" s="11" t="s">
        <v>5</v>
      </c>
      <c r="P9" s="61"/>
    </row>
    <row r="10" spans="1:17" ht="22.5" customHeight="1">
      <c r="A10" s="459" t="s">
        <v>114</v>
      </c>
      <c r="B10" s="369"/>
      <c r="C10" s="369"/>
      <c r="D10" s="369"/>
      <c r="E10" s="5">
        <f>'別紙１プロット調査表（定性）'!J55</f>
        <v>0</v>
      </c>
      <c r="F10" s="6" t="s">
        <v>115</v>
      </c>
      <c r="G10" s="446" t="s">
        <v>116</v>
      </c>
      <c r="H10" s="447"/>
      <c r="I10" s="447"/>
      <c r="J10" s="447"/>
      <c r="K10" s="256">
        <f>'別紙１プロット調査表（定性）'!C53</f>
        <v>0</v>
      </c>
      <c r="L10" s="8" t="s">
        <v>38</v>
      </c>
      <c r="P10" s="28"/>
      <c r="Q10" s="130"/>
    </row>
    <row r="11" spans="1:17" ht="22.5" customHeight="1">
      <c r="A11" s="446" t="s">
        <v>117</v>
      </c>
      <c r="B11" s="447"/>
      <c r="C11" s="447"/>
      <c r="D11" s="447"/>
      <c r="E11" s="10">
        <f>'別紙１プロット調査表（定性）'!F50</f>
        <v>0</v>
      </c>
      <c r="F11" s="8" t="s">
        <v>30</v>
      </c>
      <c r="G11" s="449" t="s">
        <v>118</v>
      </c>
      <c r="H11" s="450"/>
      <c r="I11" s="450"/>
      <c r="J11" s="17"/>
      <c r="K11" s="257">
        <f>'別紙１プロット調査表（定性）'!B53</f>
        <v>0</v>
      </c>
      <c r="L11" s="11" t="s">
        <v>5</v>
      </c>
      <c r="P11" s="28"/>
      <c r="Q11" s="258"/>
    </row>
    <row r="12" spans="1:17" ht="22.5" customHeight="1">
      <c r="A12" s="449" t="s">
        <v>119</v>
      </c>
      <c r="B12" s="450"/>
      <c r="C12" s="450"/>
      <c r="D12" s="450"/>
      <c r="E12" s="14">
        <f>IF(E9=0,0,ROUNDDOWN(E11/E9,3))</f>
        <v>0</v>
      </c>
      <c r="F12" s="11" t="s">
        <v>30</v>
      </c>
      <c r="G12" s="459" t="s">
        <v>120</v>
      </c>
      <c r="H12" s="369"/>
      <c r="I12" s="369"/>
      <c r="J12" s="131" t="s">
        <v>121</v>
      </c>
      <c r="K12" s="13"/>
      <c r="L12" s="6" t="s">
        <v>3</v>
      </c>
      <c r="P12" s="28"/>
      <c r="Q12" s="258"/>
    </row>
    <row r="13" spans="1:17" ht="22.5" customHeight="1">
      <c r="A13" s="446" t="s">
        <v>122</v>
      </c>
      <c r="B13" s="447"/>
      <c r="C13" s="447"/>
      <c r="D13" s="447"/>
      <c r="E13" s="10">
        <f>'別紙１プロット調査表（定性）'!I50</f>
        <v>0</v>
      </c>
      <c r="F13" s="8" t="s">
        <v>30</v>
      </c>
      <c r="G13" s="459" t="s">
        <v>123</v>
      </c>
      <c r="H13" s="369"/>
      <c r="I13" s="369"/>
      <c r="J13" s="131" t="s">
        <v>124</v>
      </c>
      <c r="K13" s="13">
        <f>IF(H7=0,0,ROUNDDOWN(E9/H7,0))</f>
        <v>0</v>
      </c>
      <c r="L13" s="6" t="s">
        <v>3</v>
      </c>
    </row>
    <row r="14" spans="1:17" ht="22.5" customHeight="1">
      <c r="A14" s="449" t="s">
        <v>125</v>
      </c>
      <c r="B14" s="450"/>
      <c r="C14" s="450"/>
      <c r="D14" s="450"/>
      <c r="E14" s="14">
        <f>IF(E9=0,0,ROUNDDOWN(E13/E9,3))</f>
        <v>0</v>
      </c>
      <c r="F14" s="11" t="s">
        <v>30</v>
      </c>
      <c r="G14" s="459" t="s">
        <v>126</v>
      </c>
      <c r="H14" s="369"/>
      <c r="I14" s="369"/>
      <c r="J14" s="131" t="s">
        <v>127</v>
      </c>
      <c r="K14" s="13"/>
      <c r="L14" s="6" t="s">
        <v>3</v>
      </c>
    </row>
    <row r="15" spans="1:17" ht="22.5" customHeight="1">
      <c r="A15" s="446" t="s">
        <v>128</v>
      </c>
      <c r="B15" s="447"/>
      <c r="C15" s="447"/>
      <c r="D15" s="447"/>
      <c r="E15" s="10">
        <f>'別紙１プロット調査表（定性）'!F51</f>
        <v>0</v>
      </c>
      <c r="F15" s="8" t="s">
        <v>30</v>
      </c>
      <c r="G15" s="459" t="s">
        <v>129</v>
      </c>
      <c r="H15" s="369"/>
      <c r="I15" s="369"/>
      <c r="J15" s="131" t="s">
        <v>130</v>
      </c>
      <c r="K15" s="26">
        <f>IF(H7=0,0,ROUNDDOWN(E11/H7,3))</f>
        <v>0</v>
      </c>
      <c r="L15" s="6" t="s">
        <v>30</v>
      </c>
    </row>
    <row r="16" spans="1:17" ht="22.5" customHeight="1">
      <c r="A16" s="449" t="s">
        <v>131</v>
      </c>
      <c r="B16" s="450"/>
      <c r="C16" s="450"/>
      <c r="D16" s="450"/>
      <c r="E16" s="14">
        <f>IF(E10=0,0,ROUNDDOWN(E15/E10,3))</f>
        <v>0</v>
      </c>
      <c r="F16" s="11" t="s">
        <v>30</v>
      </c>
      <c r="G16" s="459" t="s">
        <v>132</v>
      </c>
      <c r="H16" s="369"/>
      <c r="I16" s="369"/>
      <c r="J16" s="131" t="s">
        <v>133</v>
      </c>
      <c r="K16" s="26">
        <f>IF(H7=0,0,ROUNDDOWN(E15/H7,3))</f>
        <v>0</v>
      </c>
      <c r="L16" s="6" t="s">
        <v>30</v>
      </c>
    </row>
    <row r="17" spans="1:13" ht="22.5" customHeight="1">
      <c r="A17" s="446" t="s">
        <v>134</v>
      </c>
      <c r="B17" s="447"/>
      <c r="C17" s="447"/>
      <c r="D17" s="447"/>
      <c r="E17" s="10">
        <f>'別紙１プロット調査表（定性）'!I51</f>
        <v>0</v>
      </c>
      <c r="F17" s="8" t="s">
        <v>30</v>
      </c>
      <c r="G17" s="459" t="s">
        <v>135</v>
      </c>
      <c r="H17" s="369"/>
      <c r="I17" s="369"/>
      <c r="J17" s="134"/>
      <c r="K17" s="134" t="s">
        <v>136</v>
      </c>
      <c r="L17" s="132"/>
    </row>
    <row r="18" spans="1:13" ht="22.5" customHeight="1">
      <c r="A18" s="449" t="s">
        <v>137</v>
      </c>
      <c r="B18" s="450"/>
      <c r="C18" s="450"/>
      <c r="D18" s="450"/>
      <c r="E18" s="14">
        <f>IF(E10=0,0,ROUNDDOWN(E17/E10,3))</f>
        <v>0</v>
      </c>
      <c r="F18" s="11" t="s">
        <v>30</v>
      </c>
      <c r="G18" s="460" t="s">
        <v>138</v>
      </c>
      <c r="H18" s="461"/>
      <c r="I18" s="461"/>
      <c r="J18" s="259" t="s">
        <v>139</v>
      </c>
      <c r="K18" s="308">
        <f>IF(K12=0,0,(ROUND(K14/K12*100,1)))</f>
        <v>0</v>
      </c>
      <c r="L18" s="19" t="s">
        <v>140</v>
      </c>
    </row>
    <row r="19" spans="1:13" ht="22.5" customHeight="1">
      <c r="A19" s="459" t="s">
        <v>141</v>
      </c>
      <c r="B19" s="369"/>
      <c r="C19" s="369"/>
      <c r="D19" s="369"/>
      <c r="E19" s="83">
        <f>IF(E4=0,0,(ROUND(E17/E15*100,1)))</f>
        <v>0</v>
      </c>
      <c r="F19" s="6" t="s">
        <v>4</v>
      </c>
      <c r="G19" s="462" t="s">
        <v>142</v>
      </c>
      <c r="H19" s="463"/>
      <c r="I19" s="463"/>
      <c r="J19" s="463"/>
      <c r="K19" s="308">
        <f>ROUND(K18,0)</f>
        <v>0</v>
      </c>
      <c r="L19" s="260" t="s">
        <v>140</v>
      </c>
    </row>
    <row r="20" spans="1:13" ht="22.5" customHeight="1">
      <c r="A20" s="3"/>
      <c r="B20" s="3"/>
      <c r="C20" s="3"/>
      <c r="D20" s="3"/>
      <c r="E20" s="3"/>
      <c r="F20" s="3"/>
      <c r="G20" s="255"/>
      <c r="H20" s="255"/>
      <c r="I20" s="255"/>
      <c r="J20" s="255"/>
      <c r="K20" s="261"/>
      <c r="L20" s="262"/>
    </row>
    <row r="21" spans="1:13" ht="22.5" customHeight="1">
      <c r="A21" s="3" t="s">
        <v>143</v>
      </c>
      <c r="B21" s="3"/>
      <c r="C21" s="3"/>
      <c r="D21" s="3"/>
      <c r="E21" s="3"/>
      <c r="F21" s="3"/>
      <c r="G21" s="255"/>
      <c r="H21" s="255"/>
      <c r="I21" s="255"/>
      <c r="J21" s="255"/>
      <c r="K21" s="261"/>
      <c r="L21" s="262"/>
    </row>
    <row r="22" spans="1:13" ht="22.5" customHeight="1">
      <c r="A22" s="456" t="s">
        <v>144</v>
      </c>
      <c r="B22" s="456"/>
      <c r="C22" s="457"/>
      <c r="D22" s="263" t="s">
        <v>145</v>
      </c>
      <c r="E22" s="264">
        <f>ROUNDDOWN(((H4*Q4)+(I4*Q5)+(K4*Q6))*0.0001,2)</f>
        <v>0</v>
      </c>
      <c r="F22" s="265" t="s">
        <v>146</v>
      </c>
      <c r="G22" s="456" t="s">
        <v>147</v>
      </c>
      <c r="H22" s="457"/>
      <c r="I22" s="458" t="s">
        <v>145</v>
      </c>
      <c r="J22" s="433"/>
      <c r="K22" s="266">
        <f>ROUNDDOWN(((H5*Q4)+(I5*Q5)+(K5*Q6))*0.0001,2)</f>
        <v>0</v>
      </c>
      <c r="L22" s="265" t="s">
        <v>146</v>
      </c>
    </row>
    <row r="23" spans="1:13" ht="22.5" customHeight="1">
      <c r="A23" s="456" t="s">
        <v>148</v>
      </c>
      <c r="B23" s="456"/>
      <c r="C23" s="457"/>
      <c r="D23" s="263" t="s">
        <v>149</v>
      </c>
      <c r="E23" s="267">
        <f>ROUNDDOWN(K13*E22,0)</f>
        <v>0</v>
      </c>
      <c r="F23" s="265" t="s">
        <v>74</v>
      </c>
      <c r="G23" s="456" t="s">
        <v>150</v>
      </c>
      <c r="H23" s="457"/>
      <c r="I23" s="458" t="s">
        <v>151</v>
      </c>
      <c r="J23" s="433"/>
      <c r="K23" s="268">
        <f>ROUNDDOWN(K13*K22,0)</f>
        <v>0</v>
      </c>
      <c r="L23" s="265" t="s">
        <v>74</v>
      </c>
    </row>
    <row r="24" spans="1:13" ht="22.5" customHeight="1">
      <c r="A24" s="452" t="s">
        <v>152</v>
      </c>
      <c r="B24" s="452"/>
      <c r="C24" s="453"/>
      <c r="D24" s="269" t="s">
        <v>153</v>
      </c>
      <c r="E24" s="270">
        <f>IF(E4=0,0,(ROUNDDOWN(E23/E4,0)))</f>
        <v>0</v>
      </c>
      <c r="F24" s="271" t="s">
        <v>74</v>
      </c>
      <c r="G24" s="452" t="s">
        <v>154</v>
      </c>
      <c r="H24" s="453"/>
      <c r="I24" s="454" t="s">
        <v>155</v>
      </c>
      <c r="J24" s="455"/>
      <c r="K24" s="272">
        <f>IF(E5=0,0,ROUNDDOWN(K23/E5,0))</f>
        <v>0</v>
      </c>
      <c r="L24" s="271" t="s">
        <v>74</v>
      </c>
    </row>
    <row r="25" spans="1:13" ht="22.5" customHeight="1">
      <c r="A25" s="452" t="s">
        <v>156</v>
      </c>
      <c r="B25" s="452"/>
      <c r="C25" s="453"/>
      <c r="D25" s="269" t="s">
        <v>157</v>
      </c>
      <c r="E25" s="273">
        <f>ROUNDDOWN(E23*E12,3)</f>
        <v>0</v>
      </c>
      <c r="F25" s="271" t="s">
        <v>158</v>
      </c>
      <c r="G25" s="452" t="s">
        <v>159</v>
      </c>
      <c r="H25" s="453"/>
      <c r="I25" s="454" t="s">
        <v>160</v>
      </c>
      <c r="J25" s="455"/>
      <c r="K25" s="274">
        <f>ROUNDDOWN(K23*E12,3)</f>
        <v>0</v>
      </c>
      <c r="L25" s="271" t="s">
        <v>158</v>
      </c>
    </row>
    <row r="26" spans="1:13" ht="22.5" customHeight="1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8"/>
    </row>
    <row r="27" spans="1:13" ht="22.5" customHeight="1">
      <c r="A27" s="20" t="s">
        <v>161</v>
      </c>
      <c r="B27" s="20"/>
      <c r="C27" s="20"/>
      <c r="D27" s="20"/>
      <c r="F27" s="15"/>
      <c r="G27" s="20"/>
      <c r="H27" s="20"/>
      <c r="I27" s="20"/>
      <c r="J27" s="20"/>
      <c r="K27" s="20"/>
      <c r="L27" s="20"/>
    </row>
    <row r="28" spans="1:13" ht="22.5" customHeight="1">
      <c r="A28" s="444" t="s">
        <v>162</v>
      </c>
      <c r="B28" s="445"/>
      <c r="C28" s="445"/>
      <c r="D28" s="445"/>
      <c r="E28" s="275">
        <f>SUM(K14+E24)</f>
        <v>0</v>
      </c>
      <c r="F28" s="276" t="s">
        <v>74</v>
      </c>
      <c r="G28" s="444" t="s">
        <v>163</v>
      </c>
      <c r="H28" s="445"/>
      <c r="I28" s="445"/>
      <c r="J28" s="445"/>
      <c r="K28" s="277">
        <f>IF(K24=0,0,(K14+K24))</f>
        <v>0</v>
      </c>
      <c r="L28" s="276" t="s">
        <v>74</v>
      </c>
    </row>
    <row r="29" spans="1:13" ht="22.5" customHeight="1">
      <c r="A29" s="444" t="s">
        <v>164</v>
      </c>
      <c r="B29" s="445"/>
      <c r="C29" s="445"/>
      <c r="D29" s="445"/>
      <c r="E29" s="248">
        <f>IF(E4=0,0,(ROUNDDOWN(E28/K12*100,1)))</f>
        <v>0</v>
      </c>
      <c r="F29" s="278" t="s">
        <v>140</v>
      </c>
      <c r="G29" s="444" t="s">
        <v>165</v>
      </c>
      <c r="H29" s="445"/>
      <c r="I29" s="445"/>
      <c r="J29" s="445"/>
      <c r="K29" s="279">
        <f>IF(E5=0,0,ROUNDDOWN(K28/K12*100,1))</f>
        <v>0</v>
      </c>
      <c r="L29" s="278" t="s">
        <v>140</v>
      </c>
    </row>
    <row r="30" spans="1:13" ht="22.5" customHeight="1">
      <c r="A30" s="446" t="s">
        <v>166</v>
      </c>
      <c r="B30" s="447"/>
      <c r="C30" s="447"/>
      <c r="D30" s="448"/>
      <c r="E30" s="361" t="s">
        <v>167</v>
      </c>
      <c r="F30" s="371"/>
      <c r="G30" s="280">
        <f>K16</f>
        <v>0</v>
      </c>
      <c r="H30" s="281" t="s">
        <v>168</v>
      </c>
      <c r="I30" s="282">
        <f>SUM(E4-E22)</f>
        <v>0</v>
      </c>
      <c r="J30" s="283" t="s">
        <v>169</v>
      </c>
      <c r="K30" s="21">
        <f>ROUNDDOWN(G30*I30,3)</f>
        <v>0</v>
      </c>
      <c r="L30" s="6" t="s">
        <v>158</v>
      </c>
    </row>
    <row r="31" spans="1:13" ht="22.5" customHeight="1">
      <c r="A31" s="449"/>
      <c r="B31" s="450"/>
      <c r="C31" s="450"/>
      <c r="D31" s="451"/>
      <c r="E31" s="361" t="s">
        <v>170</v>
      </c>
      <c r="F31" s="371"/>
      <c r="G31" s="284">
        <f>IF(E5=0,0,K16)</f>
        <v>0</v>
      </c>
      <c r="H31" s="285" t="s">
        <v>171</v>
      </c>
      <c r="I31" s="286">
        <f>SUM(E5-K22)</f>
        <v>0</v>
      </c>
      <c r="J31" s="287" t="s">
        <v>169</v>
      </c>
      <c r="K31" s="288">
        <f>ROUNDDOWN(G31*I31,3)</f>
        <v>0</v>
      </c>
      <c r="L31" s="6" t="s">
        <v>158</v>
      </c>
    </row>
    <row r="32" spans="1:13" ht="22.5" customHeight="1">
      <c r="A32" s="380" t="s">
        <v>172</v>
      </c>
      <c r="B32" s="381"/>
      <c r="C32" s="381"/>
      <c r="D32" s="382"/>
      <c r="E32" s="443" t="s">
        <v>173</v>
      </c>
      <c r="F32" s="386"/>
      <c r="G32" s="289">
        <f>E25+K30</f>
        <v>0</v>
      </c>
      <c r="H32" s="12" t="s">
        <v>174</v>
      </c>
      <c r="I32" s="22">
        <f>E19</f>
        <v>0</v>
      </c>
      <c r="J32" s="131" t="s">
        <v>140</v>
      </c>
      <c r="K32" s="21">
        <f>ROUNDDOWN(G32*I32*0.01,3)</f>
        <v>0</v>
      </c>
      <c r="L32" s="6" t="s">
        <v>158</v>
      </c>
    </row>
    <row r="33" spans="1:18" ht="22.5" customHeight="1">
      <c r="A33" s="383"/>
      <c r="B33" s="384"/>
      <c r="C33" s="384"/>
      <c r="D33" s="385"/>
      <c r="E33" s="443" t="s">
        <v>175</v>
      </c>
      <c r="F33" s="386"/>
      <c r="G33" s="288">
        <f>K25+K31</f>
        <v>0</v>
      </c>
      <c r="H33" s="12" t="s">
        <v>176</v>
      </c>
      <c r="I33" s="290">
        <f>IF(K31=0,0,ROUND((K33/G33)*100,1))</f>
        <v>0</v>
      </c>
      <c r="J33" s="131" t="s">
        <v>140</v>
      </c>
      <c r="K33" s="291"/>
      <c r="L33" s="6" t="s">
        <v>158</v>
      </c>
    </row>
    <row r="34" spans="1:18" ht="22.5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</row>
    <row r="35" spans="1:18" ht="22.5" customHeight="1">
      <c r="A35" s="7" t="s">
        <v>177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</row>
    <row r="36" spans="1:18" ht="22.5" customHeight="1">
      <c r="A36" s="361" t="s">
        <v>178</v>
      </c>
      <c r="B36" s="371"/>
      <c r="C36" s="369"/>
      <c r="D36" s="370"/>
      <c r="E36" s="361" t="s">
        <v>179</v>
      </c>
      <c r="F36" s="371"/>
      <c r="G36" s="369"/>
      <c r="H36" s="370"/>
      <c r="I36" s="361" t="s">
        <v>180</v>
      </c>
      <c r="J36" s="371"/>
      <c r="K36" s="369"/>
      <c r="L36" s="370"/>
      <c r="O36" s="125"/>
      <c r="P36" s="61" t="s">
        <v>181</v>
      </c>
      <c r="Q36" s="246"/>
      <c r="R36" s="246"/>
    </row>
    <row r="37" spans="1:18" ht="22.5" customHeight="1">
      <c r="A37" s="361" t="s">
        <v>43</v>
      </c>
      <c r="B37" s="362"/>
      <c r="C37" s="372"/>
      <c r="D37" s="373"/>
      <c r="E37" s="134" t="s">
        <v>5</v>
      </c>
      <c r="F37" s="23"/>
      <c r="G37" s="365" t="s">
        <v>44</v>
      </c>
      <c r="H37" s="366"/>
      <c r="I37" s="372"/>
      <c r="J37" s="373"/>
      <c r="K37" s="131" t="s">
        <v>5</v>
      </c>
      <c r="L37" s="24"/>
      <c r="P37" s="1" t="s">
        <v>182</v>
      </c>
      <c r="Q37" s="246"/>
      <c r="R37" s="246"/>
    </row>
    <row r="38" spans="1:18" ht="22.5" customHeight="1">
      <c r="A38" s="361" t="s">
        <v>183</v>
      </c>
      <c r="B38" s="362"/>
      <c r="C38" s="363"/>
      <c r="D38" s="364"/>
      <c r="E38" s="134" t="s">
        <v>5</v>
      </c>
      <c r="F38" s="23"/>
      <c r="G38" s="365" t="s">
        <v>45</v>
      </c>
      <c r="H38" s="366"/>
      <c r="I38" s="367"/>
      <c r="J38" s="368"/>
      <c r="K38" s="133" t="s">
        <v>5</v>
      </c>
      <c r="L38" s="25"/>
      <c r="P38" s="1" t="s">
        <v>184</v>
      </c>
      <c r="Q38" s="246"/>
      <c r="R38" s="246"/>
    </row>
    <row r="39" spans="1:18" ht="22.5" customHeight="1"/>
    <row r="40" spans="1:18" ht="22.5" customHeight="1"/>
    <row r="41" spans="1:18" ht="22.5" customHeight="1"/>
    <row r="42" spans="1:18" ht="22.5" customHeight="1"/>
    <row r="43" spans="1:18" ht="22.5" customHeight="1"/>
    <row r="44" spans="1:18" ht="22.5" customHeight="1"/>
    <row r="45" spans="1:18" ht="22.5" customHeight="1"/>
    <row r="46" spans="1:18" ht="22.5" customHeight="1"/>
    <row r="47" spans="1:18" ht="20.25" customHeight="1"/>
    <row r="48" spans="1:18" ht="20.25" customHeight="1"/>
    <row r="49" ht="20.25" customHeight="1"/>
  </sheetData>
  <mergeCells count="70">
    <mergeCell ref="K3:L3"/>
    <mergeCell ref="E4:F4"/>
    <mergeCell ref="I4:J4"/>
    <mergeCell ref="K4:L4"/>
    <mergeCell ref="A9:D9"/>
    <mergeCell ref="G9:I9"/>
    <mergeCell ref="B3:D3"/>
    <mergeCell ref="E3:F3"/>
    <mergeCell ref="I3:J3"/>
    <mergeCell ref="E5:F5"/>
    <mergeCell ref="I5:J5"/>
    <mergeCell ref="K5:L5"/>
    <mergeCell ref="A8:D8"/>
    <mergeCell ref="G8:I8"/>
    <mergeCell ref="A10:D10"/>
    <mergeCell ref="G10:J10"/>
    <mergeCell ref="A11:D11"/>
    <mergeCell ref="G11:I11"/>
    <mergeCell ref="A12:D12"/>
    <mergeCell ref="G12:I12"/>
    <mergeCell ref="A13:D13"/>
    <mergeCell ref="G13:I13"/>
    <mergeCell ref="A14:D14"/>
    <mergeCell ref="G14:I14"/>
    <mergeCell ref="A15:D15"/>
    <mergeCell ref="G15:I15"/>
    <mergeCell ref="A23:C23"/>
    <mergeCell ref="G23:H23"/>
    <mergeCell ref="I23:J23"/>
    <mergeCell ref="A16:D16"/>
    <mergeCell ref="G16:I16"/>
    <mergeCell ref="A17:D17"/>
    <mergeCell ref="G17:I17"/>
    <mergeCell ref="A18:D18"/>
    <mergeCell ref="G18:I18"/>
    <mergeCell ref="A19:D19"/>
    <mergeCell ref="G19:J19"/>
    <mergeCell ref="A22:C22"/>
    <mergeCell ref="G22:H22"/>
    <mergeCell ref="I22:J22"/>
    <mergeCell ref="A24:C24"/>
    <mergeCell ref="G24:H24"/>
    <mergeCell ref="I24:J24"/>
    <mergeCell ref="A25:C25"/>
    <mergeCell ref="G25:H25"/>
    <mergeCell ref="I25:J25"/>
    <mergeCell ref="A28:D28"/>
    <mergeCell ref="G28:J28"/>
    <mergeCell ref="A29:D29"/>
    <mergeCell ref="G29:J29"/>
    <mergeCell ref="A30:D31"/>
    <mergeCell ref="E30:F30"/>
    <mergeCell ref="E31:F31"/>
    <mergeCell ref="A32:D33"/>
    <mergeCell ref="E32:F32"/>
    <mergeCell ref="E33:F33"/>
    <mergeCell ref="A36:B36"/>
    <mergeCell ref="C36:D36"/>
    <mergeCell ref="E36:F36"/>
    <mergeCell ref="K36:L36"/>
    <mergeCell ref="A37:B37"/>
    <mergeCell ref="C37:D37"/>
    <mergeCell ref="G37:H37"/>
    <mergeCell ref="I37:J37"/>
    <mergeCell ref="A38:B38"/>
    <mergeCell ref="C38:D38"/>
    <mergeCell ref="G38:H38"/>
    <mergeCell ref="I38:J38"/>
    <mergeCell ref="G36:H36"/>
    <mergeCell ref="I36:J36"/>
  </mergeCells>
  <phoneticPr fontId="9"/>
  <dataValidations count="1">
    <dataValidation type="list" allowBlank="1" showInputMessage="1" showErrorMessage="1" sqref="K36:L36">
      <formula1>$P$37:$P$39</formula1>
    </dataValidation>
  </dataValidations>
  <pageMargins left="0.98425196850393704" right="0.39370078740157483" top="0.98425196850393704" bottom="0.59055118110236227" header="0.51181102362204722" footer="0.51181102362204722"/>
  <pageSetup paperSize="9" scale="90" orientation="portrait" verticalDpi="300" r:id="rId1"/>
  <headerFooter alignWithMargins="0">
    <oddHeader>&amp;L&amp;"ＭＳ Ｐ明朝,標準"別紙２&amp;C&amp;"ＭＳ Ｐ明朝,太字"&amp;14&amp;U定 性 間 伐 調 査 書</oddHead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7030A0"/>
  </sheetPr>
  <dimension ref="A1:M66"/>
  <sheetViews>
    <sheetView showZeros="0" view="pageBreakPreview" zoomScaleNormal="100" zoomScaleSheetLayoutView="100" workbookViewId="0">
      <selection activeCell="I7" sqref="I7"/>
    </sheetView>
  </sheetViews>
  <sheetFormatPr defaultRowHeight="12"/>
  <cols>
    <col min="1" max="8" width="8.75" style="1" customWidth="1"/>
    <col min="9" max="9" width="2" style="1" bestFit="1" customWidth="1"/>
    <col min="10" max="10" width="7.375" style="1" customWidth="1"/>
    <col min="11" max="11" width="8.75" style="1" customWidth="1"/>
    <col min="12" max="12" width="9.125" style="1" customWidth="1"/>
    <col min="13" max="13" width="8.125" style="1" customWidth="1"/>
    <col min="14" max="14" width="8" style="1" customWidth="1"/>
    <col min="15" max="15" width="8.125" style="1" customWidth="1"/>
    <col min="16" max="16384" width="9" style="1"/>
  </cols>
  <sheetData>
    <row r="1" spans="1:13" ht="23.25" customHeight="1">
      <c r="A1" s="522" t="s">
        <v>75</v>
      </c>
      <c r="B1" s="522"/>
      <c r="C1" s="522"/>
    </row>
    <row r="2" spans="1:13" ht="23.25" customHeight="1">
      <c r="A2" s="125" t="s">
        <v>76</v>
      </c>
      <c r="B2" s="508" t="s">
        <v>51</v>
      </c>
      <c r="C2" s="508"/>
      <c r="D2" s="508" t="s">
        <v>77</v>
      </c>
      <c r="E2" s="508"/>
      <c r="F2" s="508" t="s">
        <v>52</v>
      </c>
      <c r="G2" s="508"/>
      <c r="H2" s="508"/>
      <c r="I2" s="508"/>
      <c r="J2" s="508"/>
      <c r="K2" s="508"/>
      <c r="L2" s="123" t="s">
        <v>53</v>
      </c>
    </row>
    <row r="3" spans="1:13" ht="23.25" customHeight="1">
      <c r="A3" s="84"/>
      <c r="B3" s="85"/>
      <c r="C3" s="86" t="s">
        <v>78</v>
      </c>
      <c r="D3" s="523"/>
      <c r="E3" s="523"/>
      <c r="F3" s="136" t="s">
        <v>55</v>
      </c>
      <c r="G3" s="524"/>
      <c r="H3" s="524"/>
      <c r="I3" s="124" t="s">
        <v>79</v>
      </c>
      <c r="J3" s="524"/>
      <c r="K3" s="524"/>
      <c r="L3" s="137"/>
      <c r="M3" s="125"/>
    </row>
    <row r="4" spans="1:13" ht="23.25" customHeight="1">
      <c r="A4" s="84"/>
      <c r="B4" s="85"/>
      <c r="C4" s="86" t="s">
        <v>78</v>
      </c>
      <c r="D4" s="523"/>
      <c r="E4" s="523"/>
      <c r="F4" s="136" t="s">
        <v>55</v>
      </c>
      <c r="G4" s="524"/>
      <c r="H4" s="524"/>
      <c r="I4" s="124" t="s">
        <v>79</v>
      </c>
      <c r="J4" s="524"/>
      <c r="K4" s="524"/>
      <c r="L4" s="137"/>
    </row>
    <row r="5" spans="1:13" ht="23.25" customHeight="1">
      <c r="B5" s="84"/>
      <c r="C5" s="88"/>
      <c r="D5" s="507"/>
      <c r="E5" s="507"/>
      <c r="F5" s="87"/>
      <c r="G5" s="508"/>
      <c r="H5" s="508"/>
      <c r="I5" s="136"/>
      <c r="J5" s="136"/>
      <c r="K5" s="136"/>
      <c r="L5" s="137"/>
    </row>
    <row r="6" spans="1:13" ht="23.25" customHeight="1">
      <c r="A6" s="125"/>
      <c r="B6" s="84"/>
      <c r="C6" s="88"/>
      <c r="D6" s="507"/>
      <c r="E6" s="507"/>
      <c r="F6" s="87"/>
      <c r="G6" s="508"/>
      <c r="H6" s="508"/>
      <c r="I6" s="136"/>
      <c r="J6" s="136"/>
      <c r="K6" s="136"/>
      <c r="L6" s="137"/>
    </row>
    <row r="7" spans="1:13" ht="23.25" customHeight="1">
      <c r="A7" s="28"/>
      <c r="B7" s="28"/>
      <c r="C7" s="28"/>
      <c r="D7" s="507"/>
      <c r="E7" s="507"/>
      <c r="F7" s="28"/>
      <c r="G7" s="508"/>
      <c r="H7" s="508"/>
      <c r="I7" s="136"/>
      <c r="J7" s="136"/>
      <c r="K7" s="136"/>
      <c r="L7" s="137"/>
    </row>
    <row r="8" spans="1:13" ht="23.25" customHeight="1">
      <c r="B8" s="138"/>
      <c r="C8" s="138"/>
    </row>
    <row r="9" spans="1:13" ht="18" customHeight="1">
      <c r="A9" s="509"/>
      <c r="B9" s="512" t="s">
        <v>80</v>
      </c>
      <c r="C9" s="406"/>
      <c r="D9" s="516" t="s">
        <v>81</v>
      </c>
      <c r="E9" s="519" t="s">
        <v>82</v>
      </c>
      <c r="F9" s="498" t="s">
        <v>83</v>
      </c>
      <c r="G9" s="509" t="s">
        <v>56</v>
      </c>
      <c r="H9" s="519" t="s">
        <v>57</v>
      </c>
      <c r="I9" s="505" t="s">
        <v>58</v>
      </c>
      <c r="J9" s="495"/>
      <c r="K9" s="495" t="s">
        <v>84</v>
      </c>
      <c r="L9" s="498" t="s">
        <v>59</v>
      </c>
    </row>
    <row r="10" spans="1:13" ht="18" customHeight="1">
      <c r="A10" s="510"/>
      <c r="B10" s="513"/>
      <c r="C10" s="409"/>
      <c r="D10" s="517"/>
      <c r="E10" s="520"/>
      <c r="F10" s="499"/>
      <c r="G10" s="510"/>
      <c r="H10" s="520"/>
      <c r="I10" s="503"/>
      <c r="J10" s="496"/>
      <c r="K10" s="496"/>
      <c r="L10" s="499"/>
    </row>
    <row r="11" spans="1:13" ht="18" customHeight="1">
      <c r="A11" s="511"/>
      <c r="B11" s="514"/>
      <c r="C11" s="515"/>
      <c r="D11" s="518"/>
      <c r="E11" s="518"/>
      <c r="F11" s="500"/>
      <c r="G11" s="511"/>
      <c r="H11" s="521"/>
      <c r="I11" s="506"/>
      <c r="J11" s="497"/>
      <c r="K11" s="497"/>
      <c r="L11" s="500"/>
    </row>
    <row r="12" spans="1:13" ht="23.25" customHeight="1">
      <c r="A12" s="4" t="s">
        <v>40</v>
      </c>
      <c r="B12" s="501"/>
      <c r="C12" s="502"/>
      <c r="D12" s="139"/>
      <c r="E12" s="89"/>
      <c r="F12" s="90">
        <f>ROUNDDOWN(E12/100*F26,3)</f>
        <v>0</v>
      </c>
      <c r="G12" s="140"/>
      <c r="H12" s="91"/>
      <c r="I12" s="464">
        <f>ROUNDDOWN(F12*H12,0)</f>
        <v>0</v>
      </c>
      <c r="J12" s="465"/>
      <c r="K12" s="141">
        <f>ROUNDDOWN(I12*$L$3,0)</f>
        <v>0</v>
      </c>
      <c r="L12" s="91">
        <f>ROUNDDOWN(D3*F12,0)</f>
        <v>0</v>
      </c>
    </row>
    <row r="13" spans="1:13" ht="23.25" customHeight="1" thickBot="1">
      <c r="A13" s="92" t="s">
        <v>42</v>
      </c>
      <c r="B13" s="503"/>
      <c r="C13" s="496"/>
      <c r="D13" s="142"/>
      <c r="E13" s="93"/>
      <c r="F13" s="94"/>
      <c r="G13" s="96"/>
      <c r="H13" s="96">
        <f>ROUNDUP(F13*G13,0)</f>
        <v>0</v>
      </c>
      <c r="I13" s="488">
        <f>ROUNDDOWN(H13*$L$3,0)</f>
        <v>0</v>
      </c>
      <c r="J13" s="504"/>
      <c r="K13" s="143"/>
      <c r="L13" s="96">
        <f>ROUNDDOWN(D4*F13,0)</f>
        <v>0</v>
      </c>
    </row>
    <row r="14" spans="1:13" ht="23.25" customHeight="1">
      <c r="A14" s="4" t="s">
        <v>40</v>
      </c>
      <c r="B14" s="478"/>
      <c r="C14" s="479"/>
      <c r="D14" s="144"/>
      <c r="E14" s="89"/>
      <c r="F14" s="145">
        <f>ROUNDUP(E14/100*F26,3)</f>
        <v>0</v>
      </c>
      <c r="G14" s="145">
        <f>ROUNDDOWN(F14/1.25,3)</f>
        <v>0</v>
      </c>
      <c r="H14" s="91"/>
      <c r="I14" s="472">
        <f>ROUNDDOWN(G14*H14,0)</f>
        <v>0</v>
      </c>
      <c r="J14" s="473"/>
      <c r="K14" s="146">
        <f>ROUNDDOWN(I14*$L$4,0)</f>
        <v>0</v>
      </c>
      <c r="L14" s="99">
        <f>ROUNDDOWN(D4*F14,0)</f>
        <v>0</v>
      </c>
    </row>
    <row r="15" spans="1:13" ht="23.25" customHeight="1" thickBot="1">
      <c r="A15" s="92" t="s">
        <v>42</v>
      </c>
      <c r="B15" s="482"/>
      <c r="C15" s="483"/>
      <c r="D15" s="142"/>
      <c r="E15" s="93"/>
      <c r="F15" s="96"/>
      <c r="G15" s="95"/>
      <c r="H15" s="94">
        <f>ROUNDDOWN(F15*G15,0)</f>
        <v>0</v>
      </c>
      <c r="I15" s="488">
        <f>H15*0.08</f>
        <v>0</v>
      </c>
      <c r="J15" s="489"/>
      <c r="K15" s="147"/>
      <c r="L15" s="96">
        <f>ROUND(D3*F15,0)</f>
        <v>0</v>
      </c>
    </row>
    <row r="16" spans="1:13" ht="23.25" customHeight="1">
      <c r="A16" s="4" t="s">
        <v>40</v>
      </c>
      <c r="B16" s="478"/>
      <c r="C16" s="479"/>
      <c r="D16" s="89"/>
      <c r="E16" s="90">
        <f>ROUNDDOWN(D16/100*F26,3)</f>
        <v>0</v>
      </c>
      <c r="F16" s="98"/>
      <c r="G16" s="91"/>
      <c r="H16" s="99">
        <f>ROUNDDOWN(E16*G16,0)</f>
        <v>0</v>
      </c>
      <c r="I16" s="492">
        <f t="shared" ref="I16:I23" si="0">H16*0.08</f>
        <v>0</v>
      </c>
      <c r="J16" s="494"/>
      <c r="K16" s="99"/>
      <c r="L16" s="100">
        <f>ROUNDDOWN(D4*E16,0)</f>
        <v>0</v>
      </c>
    </row>
    <row r="17" spans="1:12" ht="23.25" customHeight="1" thickBot="1">
      <c r="A17" s="92" t="s">
        <v>42</v>
      </c>
      <c r="B17" s="482"/>
      <c r="C17" s="483"/>
      <c r="D17" s="148"/>
      <c r="E17" s="158"/>
      <c r="F17" s="96"/>
      <c r="G17" s="95"/>
      <c r="H17" s="96">
        <f>ROUNDDOWN(E17*G17,0)</f>
        <v>0</v>
      </c>
      <c r="I17" s="488">
        <f t="shared" si="0"/>
        <v>0</v>
      </c>
      <c r="J17" s="489"/>
      <c r="K17" s="106"/>
      <c r="L17" s="149">
        <f>ROUND(D4*E17,0)</f>
        <v>0</v>
      </c>
    </row>
    <row r="18" spans="1:12" ht="23.25" customHeight="1">
      <c r="A18" s="4" t="s">
        <v>40</v>
      </c>
      <c r="B18" s="478"/>
      <c r="C18" s="479"/>
      <c r="D18" s="4"/>
      <c r="E18" s="102"/>
      <c r="F18" s="98"/>
      <c r="G18" s="103"/>
      <c r="H18" s="104"/>
      <c r="I18" s="480">
        <f t="shared" si="0"/>
        <v>0</v>
      </c>
      <c r="J18" s="481"/>
      <c r="K18" s="150"/>
      <c r="L18" s="97"/>
    </row>
    <row r="19" spans="1:12" ht="23.25" customHeight="1" thickBot="1">
      <c r="A19" s="92" t="s">
        <v>42</v>
      </c>
      <c r="B19" s="482"/>
      <c r="C19" s="483"/>
      <c r="D19" s="92"/>
      <c r="E19" s="158"/>
      <c r="F19" s="96"/>
      <c r="G19" s="95"/>
      <c r="H19" s="96">
        <f>ROUNDDOWN(E19*G19,0)</f>
        <v>0</v>
      </c>
      <c r="I19" s="490">
        <f t="shared" si="0"/>
        <v>0</v>
      </c>
      <c r="J19" s="491"/>
      <c r="K19" s="106"/>
      <c r="L19" s="96">
        <f>ROUNDDOWN(F6*E19,0)</f>
        <v>0</v>
      </c>
    </row>
    <row r="20" spans="1:12" ht="23.25" customHeight="1">
      <c r="A20" s="4" t="s">
        <v>40</v>
      </c>
      <c r="B20" s="478"/>
      <c r="C20" s="479"/>
      <c r="D20" s="4"/>
      <c r="E20" s="102"/>
      <c r="F20" s="97"/>
      <c r="G20" s="103"/>
      <c r="H20" s="104"/>
      <c r="I20" s="492">
        <f t="shared" si="0"/>
        <v>0</v>
      </c>
      <c r="J20" s="493"/>
      <c r="K20" s="150"/>
      <c r="L20" s="105"/>
    </row>
    <row r="21" spans="1:12" ht="23.25" customHeight="1" thickBot="1">
      <c r="A21" s="92" t="s">
        <v>42</v>
      </c>
      <c r="B21" s="482"/>
      <c r="C21" s="483"/>
      <c r="D21" s="92"/>
      <c r="E21" s="158"/>
      <c r="F21" s="94"/>
      <c r="G21" s="95"/>
      <c r="H21" s="96">
        <f>ROUNDDOWN(E21*G21,0)</f>
        <v>0</v>
      </c>
      <c r="I21" s="488">
        <f t="shared" si="0"/>
        <v>0</v>
      </c>
      <c r="J21" s="489"/>
      <c r="K21" s="106"/>
      <c r="L21" s="96">
        <v>0</v>
      </c>
    </row>
    <row r="22" spans="1:12" ht="23.25" customHeight="1">
      <c r="A22" s="4" t="s">
        <v>40</v>
      </c>
      <c r="B22" s="478"/>
      <c r="C22" s="479"/>
      <c r="D22" s="4"/>
      <c r="E22" s="90"/>
      <c r="F22" s="99"/>
      <c r="G22" s="91"/>
      <c r="H22" s="98"/>
      <c r="I22" s="480">
        <f t="shared" si="0"/>
        <v>0</v>
      </c>
      <c r="J22" s="481"/>
      <c r="K22" s="151"/>
      <c r="L22" s="100"/>
    </row>
    <row r="23" spans="1:12" ht="23.25" customHeight="1" thickBot="1">
      <c r="A23" s="92" t="s">
        <v>42</v>
      </c>
      <c r="B23" s="482"/>
      <c r="C23" s="483"/>
      <c r="D23" s="92"/>
      <c r="E23" s="158"/>
      <c r="F23" s="94"/>
      <c r="G23" s="95"/>
      <c r="H23" s="96"/>
      <c r="I23" s="490">
        <f t="shared" si="0"/>
        <v>0</v>
      </c>
      <c r="J23" s="491"/>
      <c r="K23" s="106"/>
      <c r="L23" s="106"/>
    </row>
    <row r="24" spans="1:12" ht="23.25" customHeight="1">
      <c r="A24" s="4" t="s">
        <v>40</v>
      </c>
      <c r="B24" s="478"/>
      <c r="C24" s="479"/>
      <c r="D24" s="4"/>
      <c r="E24" s="90"/>
      <c r="F24" s="99"/>
      <c r="G24" s="91"/>
      <c r="H24" s="98"/>
      <c r="I24" s="480">
        <f>H24*0.08</f>
        <v>0</v>
      </c>
      <c r="J24" s="481"/>
      <c r="K24" s="151"/>
      <c r="L24" s="100"/>
    </row>
    <row r="25" spans="1:12" ht="23.25" customHeight="1" thickBot="1">
      <c r="A25" s="92" t="s">
        <v>42</v>
      </c>
      <c r="B25" s="482"/>
      <c r="C25" s="483"/>
      <c r="D25" s="92"/>
      <c r="E25" s="158"/>
      <c r="F25" s="96"/>
      <c r="G25" s="95"/>
      <c r="H25" s="96"/>
      <c r="I25" s="484">
        <f>H25*0.08</f>
        <v>0</v>
      </c>
      <c r="J25" s="485"/>
      <c r="K25" s="106"/>
      <c r="L25" s="106"/>
    </row>
    <row r="26" spans="1:12" ht="23.25" customHeight="1">
      <c r="A26" s="4" t="s">
        <v>40</v>
      </c>
      <c r="B26" s="468" t="s">
        <v>60</v>
      </c>
      <c r="C26" s="469"/>
      <c r="D26" s="107"/>
      <c r="E26" s="107">
        <f>SUM(E12,E14,E16,E18,E20,E22,E24)</f>
        <v>0</v>
      </c>
      <c r="F26" s="145">
        <f>[1]調査入力表!K36</f>
        <v>0</v>
      </c>
      <c r="G26" s="99">
        <f>SUM(G12,G14,G16,G18,G20,G22,G24)</f>
        <v>0</v>
      </c>
      <c r="I26" s="472">
        <f>SUM(I12,I14,I16,I18,I20,I22,I24)</f>
        <v>0</v>
      </c>
      <c r="J26" s="473"/>
      <c r="K26" s="99">
        <f>SUM(K12,K14,K16,K18,K20,K22,K24)</f>
        <v>0</v>
      </c>
      <c r="L26" s="99">
        <f>SUM(L12,L14,L16,L18,L20,L22,L24)</f>
        <v>0</v>
      </c>
    </row>
    <row r="27" spans="1:12" ht="23.25" customHeight="1" thickBot="1">
      <c r="A27" s="92" t="s">
        <v>42</v>
      </c>
      <c r="B27" s="470"/>
      <c r="C27" s="471"/>
      <c r="D27" s="92"/>
      <c r="E27" s="108">
        <f>SUM(E13,E15,E17,E19,E21,E23,E25)</f>
        <v>0</v>
      </c>
      <c r="F27" s="152">
        <f>SUM(F13,F15,F17,F19,F21,F23,F25)</f>
        <v>0</v>
      </c>
      <c r="G27" s="152">
        <f>SUM(G13,G15,G17,G19,G21,G23,G25)</f>
        <v>0</v>
      </c>
      <c r="H27" s="96">
        <f>SUM(H13,H15,H17,H19,H21,H23,H25)</f>
        <v>0</v>
      </c>
      <c r="I27" s="474"/>
      <c r="J27" s="475"/>
      <c r="K27" s="109">
        <f>SUM(K13,K15,I17,I19,I21,I23,I25)</f>
        <v>0</v>
      </c>
      <c r="L27" s="109">
        <f t="shared" ref="L27" si="1">SUM(L13,L15,L17,L19,L21,L23,L25)</f>
        <v>0</v>
      </c>
    </row>
    <row r="28" spans="1:12" ht="23.25" customHeight="1">
      <c r="A28" s="4" t="s">
        <v>40</v>
      </c>
      <c r="B28" s="476" t="s">
        <v>61</v>
      </c>
      <c r="C28" s="477"/>
      <c r="D28" s="111"/>
      <c r="E28" s="112"/>
      <c r="F28" s="113" t="s">
        <v>62</v>
      </c>
      <c r="G28" s="99"/>
      <c r="H28" s="153"/>
      <c r="I28" s="472">
        <f>ROUNDDOWN(I26*F29,0)</f>
        <v>0</v>
      </c>
      <c r="J28" s="473"/>
      <c r="K28" s="114">
        <f>ROUNDDOWN(K26*F29,0)</f>
        <v>0</v>
      </c>
      <c r="L28" s="99">
        <f>ROUNDDOWN(L26*F29,0)</f>
        <v>0</v>
      </c>
    </row>
    <row r="29" spans="1:12" ht="23.25" customHeight="1" thickBot="1">
      <c r="A29" s="92" t="s">
        <v>42</v>
      </c>
      <c r="B29" s="470"/>
      <c r="C29" s="471"/>
      <c r="D29" s="115"/>
      <c r="E29" s="115"/>
      <c r="F29" s="116">
        <v>1.08</v>
      </c>
      <c r="G29" s="143"/>
      <c r="H29" s="109">
        <f>ROUNDDOWN(H27*F29,0)</f>
        <v>0</v>
      </c>
      <c r="I29" s="474"/>
      <c r="J29" s="475"/>
      <c r="K29" s="95">
        <f>ROUND(K27*F29,0)</f>
        <v>0</v>
      </c>
      <c r="L29" s="95">
        <f>ROUNDDOWN(L27*F29,0)</f>
        <v>0</v>
      </c>
    </row>
    <row r="30" spans="1:12" ht="23.25" customHeight="1">
      <c r="E30" s="110"/>
      <c r="G30" s="117"/>
      <c r="H30" s="118" t="s">
        <v>63</v>
      </c>
      <c r="I30" s="486" t="s">
        <v>64</v>
      </c>
      <c r="J30" s="487"/>
      <c r="K30" s="154" t="s">
        <v>49</v>
      </c>
      <c r="L30" s="119" t="s">
        <v>65</v>
      </c>
    </row>
    <row r="31" spans="1:12" ht="23.25" customHeight="1">
      <c r="G31" s="126" t="s">
        <v>40</v>
      </c>
      <c r="H31" s="155">
        <f>SUM(I31-K31-L31)</f>
        <v>0</v>
      </c>
      <c r="I31" s="464">
        <f>I28</f>
        <v>0</v>
      </c>
      <c r="J31" s="465"/>
      <c r="K31" s="156">
        <f>SUM(K28)</f>
        <v>0</v>
      </c>
      <c r="L31" s="91">
        <f>L28</f>
        <v>0</v>
      </c>
    </row>
    <row r="32" spans="1:12" ht="23.25" customHeight="1">
      <c r="G32" s="4" t="s">
        <v>42</v>
      </c>
      <c r="H32" s="101">
        <f>SUM(I32-K32-L32)</f>
        <v>0</v>
      </c>
      <c r="I32" s="466">
        <f>I29</f>
        <v>0</v>
      </c>
      <c r="J32" s="467"/>
      <c r="K32" s="157">
        <f>SUM(K29)</f>
        <v>0</v>
      </c>
      <c r="L32" s="101">
        <f>L29</f>
        <v>0</v>
      </c>
    </row>
    <row r="33" spans="6:12" ht="23.25" customHeight="1">
      <c r="H33" s="27"/>
      <c r="L33" s="27"/>
    </row>
    <row r="34" spans="6:12" ht="23.25" customHeight="1"/>
    <row r="35" spans="6:12" ht="23.25" customHeight="1"/>
    <row r="36" spans="6:12" ht="23.25" customHeight="1">
      <c r="F36" s="110">
        <f>SUM(F12,F14,F16,F18,F20,F22,F24)</f>
        <v>0</v>
      </c>
    </row>
    <row r="37" spans="6:12" ht="23.25" customHeight="1"/>
    <row r="38" spans="6:12" ht="23.25" customHeight="1"/>
    <row r="39" spans="6:12" ht="23.25" customHeight="1"/>
    <row r="40" spans="6:12" ht="23.25" customHeight="1"/>
    <row r="41" spans="6:12" ht="23.25" customHeight="1"/>
    <row r="42" spans="6:12" ht="23.25" customHeight="1"/>
    <row r="43" spans="6:12" ht="23.25" customHeight="1"/>
    <row r="44" spans="6:12" ht="23.25" customHeight="1"/>
    <row r="45" spans="6:12" ht="23.25" customHeight="1"/>
    <row r="46" spans="6:12" ht="23.25" customHeight="1"/>
    <row r="47" spans="6:12" ht="23.25" customHeight="1"/>
    <row r="48" spans="6:12" ht="23.25" customHeight="1"/>
    <row r="49" ht="23.25" customHeight="1"/>
    <row r="50" ht="23.25" customHeight="1"/>
    <row r="51" ht="23.25" customHeight="1"/>
    <row r="52" ht="23.25" customHeight="1"/>
    <row r="53" ht="23.25" customHeight="1"/>
    <row r="54" ht="23.25" customHeight="1"/>
    <row r="55" ht="23.25" customHeight="1"/>
    <row r="56" ht="23.25" customHeight="1"/>
    <row r="57" ht="23.25" customHeight="1"/>
    <row r="58" ht="23.25" customHeight="1"/>
    <row r="59" ht="23.25" customHeight="1"/>
    <row r="60" ht="23.25" customHeight="1"/>
    <row r="61" ht="23.25" customHeight="1"/>
    <row r="62" ht="23.25" customHeight="1"/>
    <row r="63" ht="23.25" customHeight="1"/>
    <row r="64" ht="23.25" customHeight="1"/>
    <row r="65" ht="23.25" customHeight="1"/>
    <row r="66" ht="23.25" customHeight="1"/>
  </sheetData>
  <mergeCells count="63">
    <mergeCell ref="D6:E6"/>
    <mergeCell ref="G6:H6"/>
    <mergeCell ref="A1:C1"/>
    <mergeCell ref="B2:C2"/>
    <mergeCell ref="D2:E2"/>
    <mergeCell ref="F2:K2"/>
    <mergeCell ref="D3:E3"/>
    <mergeCell ref="G3:H3"/>
    <mergeCell ref="J3:K3"/>
    <mergeCell ref="D4:E4"/>
    <mergeCell ref="G4:H4"/>
    <mergeCell ref="J4:K4"/>
    <mergeCell ref="D5:E5"/>
    <mergeCell ref="G5:H5"/>
    <mergeCell ref="D7:E7"/>
    <mergeCell ref="G7:H7"/>
    <mergeCell ref="A9:A11"/>
    <mergeCell ref="B9:C11"/>
    <mergeCell ref="D9:D11"/>
    <mergeCell ref="E9:E11"/>
    <mergeCell ref="F9:F11"/>
    <mergeCell ref="G9:G11"/>
    <mergeCell ref="H9:H11"/>
    <mergeCell ref="K9:K11"/>
    <mergeCell ref="L9:L11"/>
    <mergeCell ref="B12:C12"/>
    <mergeCell ref="I12:J12"/>
    <mergeCell ref="B14:C14"/>
    <mergeCell ref="I14:J14"/>
    <mergeCell ref="B13:C13"/>
    <mergeCell ref="I13:J13"/>
    <mergeCell ref="I9:J11"/>
    <mergeCell ref="B15:C15"/>
    <mergeCell ref="I15:J15"/>
    <mergeCell ref="B16:C16"/>
    <mergeCell ref="I16:J16"/>
    <mergeCell ref="B17:C17"/>
    <mergeCell ref="I17:J17"/>
    <mergeCell ref="B18:C18"/>
    <mergeCell ref="I18:J18"/>
    <mergeCell ref="B19:C19"/>
    <mergeCell ref="I19:J19"/>
    <mergeCell ref="B20:C20"/>
    <mergeCell ref="I20:J20"/>
    <mergeCell ref="B21:C21"/>
    <mergeCell ref="I21:J21"/>
    <mergeCell ref="B22:C22"/>
    <mergeCell ref="I22:J22"/>
    <mergeCell ref="B23:C23"/>
    <mergeCell ref="I23:J23"/>
    <mergeCell ref="B24:C24"/>
    <mergeCell ref="I24:J24"/>
    <mergeCell ref="B25:C25"/>
    <mergeCell ref="I25:J25"/>
    <mergeCell ref="I30:J30"/>
    <mergeCell ref="I31:J31"/>
    <mergeCell ref="I32:J32"/>
    <mergeCell ref="B26:C27"/>
    <mergeCell ref="I26:J26"/>
    <mergeCell ref="I27:J27"/>
    <mergeCell ref="B28:C29"/>
    <mergeCell ref="I28:J28"/>
    <mergeCell ref="I29:J29"/>
  </mergeCells>
  <phoneticPr fontId="9"/>
  <printOptions horizontalCentered="1"/>
  <pageMargins left="0.59055118110236227" right="0.19685039370078741" top="1.1811023622047245" bottom="0.78740157480314965" header="0.78740157480314965" footer="0.51181102362204722"/>
  <pageSetup paperSize="9" orientation="portrait" horizontalDpi="4294967293" verticalDpi="300" r:id="rId1"/>
  <headerFooter alignWithMargins="0">
    <oddHeader>&amp;L&amp;"ＭＳ Ｐ明朝,標準"別紙３&amp;C&amp;"ＭＳ Ｐ明朝,太字"&amp;14&amp;U売 払 精 算 金 額 積 算 表</oddHead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7030A0"/>
  </sheetPr>
  <dimension ref="A1:O75"/>
  <sheetViews>
    <sheetView showZeros="0" view="pageBreakPreview" zoomScaleNormal="100" zoomScaleSheetLayoutView="100" workbookViewId="0">
      <selection activeCell="I7" sqref="I7"/>
    </sheetView>
  </sheetViews>
  <sheetFormatPr defaultRowHeight="13.5"/>
  <cols>
    <col min="1" max="1" width="11" style="189" bestFit="1" customWidth="1"/>
    <col min="2" max="2" width="11.625" style="162" bestFit="1" customWidth="1"/>
    <col min="3" max="3" width="7.125" style="162" customWidth="1"/>
    <col min="4" max="4" width="6.125" style="162" bestFit="1" customWidth="1"/>
    <col min="5" max="5" width="8.75" style="162" bestFit="1" customWidth="1"/>
    <col min="6" max="6" width="7.125" style="162" customWidth="1"/>
    <col min="7" max="7" width="5.25" style="162" bestFit="1" customWidth="1"/>
    <col min="8" max="10" width="7.125" style="162" customWidth="1"/>
    <col min="11" max="11" width="7.125" style="161" customWidth="1"/>
    <col min="12" max="12" width="15.375" style="160" customWidth="1"/>
    <col min="13" max="13" width="16.625" style="161" customWidth="1"/>
    <col min="14" max="14" width="14.25" style="162" customWidth="1"/>
    <col min="15" max="15" width="19" style="163" customWidth="1"/>
    <col min="16" max="16384" width="9" style="162"/>
  </cols>
  <sheetData>
    <row r="1" spans="1:15" ht="13.5" customHeight="1">
      <c r="A1" s="532" t="s">
        <v>85</v>
      </c>
      <c r="B1" s="532"/>
      <c r="C1" s="532"/>
      <c r="D1" s="532"/>
      <c r="E1" s="534"/>
      <c r="F1" s="534"/>
      <c r="G1" s="536" t="s">
        <v>86</v>
      </c>
      <c r="H1" s="159"/>
      <c r="I1" s="534" t="s">
        <v>87</v>
      </c>
      <c r="J1" s="538"/>
      <c r="K1" s="538"/>
    </row>
    <row r="2" spans="1:15" ht="13.5" customHeight="1">
      <c r="A2" s="533"/>
      <c r="B2" s="533"/>
      <c r="C2" s="533"/>
      <c r="D2" s="533"/>
      <c r="E2" s="535"/>
      <c r="F2" s="535"/>
      <c r="G2" s="537"/>
      <c r="H2" s="164"/>
      <c r="I2" s="535"/>
      <c r="J2" s="539"/>
      <c r="K2" s="539"/>
    </row>
    <row r="3" spans="1:15">
      <c r="A3" s="165" t="s">
        <v>66</v>
      </c>
      <c r="B3" s="165" t="s">
        <v>67</v>
      </c>
      <c r="C3" s="529" t="s">
        <v>88</v>
      </c>
      <c r="D3" s="540" t="s">
        <v>89</v>
      </c>
      <c r="E3" s="527" t="s">
        <v>68</v>
      </c>
      <c r="F3" s="542"/>
      <c r="G3" s="544"/>
      <c r="H3" s="525"/>
      <c r="I3" s="527"/>
      <c r="J3" s="529"/>
      <c r="K3" s="527"/>
      <c r="L3" s="166"/>
      <c r="M3" s="167"/>
      <c r="O3" s="162"/>
    </row>
    <row r="4" spans="1:15" s="171" customFormat="1">
      <c r="A4" s="168" t="s">
        <v>69</v>
      </c>
      <c r="B4" s="169" t="s">
        <v>70</v>
      </c>
      <c r="C4" s="530"/>
      <c r="D4" s="541"/>
      <c r="E4" s="528"/>
      <c r="F4" s="543"/>
      <c r="G4" s="545"/>
      <c r="H4" s="526"/>
      <c r="I4" s="528"/>
      <c r="J4" s="530"/>
      <c r="K4" s="528"/>
      <c r="L4" s="170"/>
      <c r="M4" s="167"/>
    </row>
    <row r="5" spans="1:15">
      <c r="A5" s="172">
        <v>3</v>
      </c>
      <c r="B5" s="173">
        <v>2</v>
      </c>
      <c r="C5" s="174">
        <f t="shared" ref="C5:C11" si="0">ROUND(B5*B5*$A$5/10000,3)</f>
        <v>1E-3</v>
      </c>
      <c r="D5" s="175"/>
      <c r="E5" s="174">
        <f t="shared" ref="E5:E11" si="1">ROUNDDOWN(D5*C5,3)</f>
        <v>0</v>
      </c>
      <c r="F5" s="175"/>
      <c r="G5" s="174"/>
      <c r="H5" s="175"/>
      <c r="I5" s="174"/>
      <c r="J5" s="175"/>
      <c r="K5" s="174"/>
      <c r="L5" s="166"/>
      <c r="M5" s="167"/>
      <c r="O5" s="162"/>
    </row>
    <row r="6" spans="1:15">
      <c r="A6" s="176"/>
      <c r="B6" s="173">
        <v>3</v>
      </c>
      <c r="C6" s="174">
        <f t="shared" si="0"/>
        <v>3.0000000000000001E-3</v>
      </c>
      <c r="D6" s="175"/>
      <c r="E6" s="174">
        <f t="shared" si="1"/>
        <v>0</v>
      </c>
      <c r="F6" s="175"/>
      <c r="G6" s="174"/>
      <c r="H6" s="175"/>
      <c r="I6" s="174"/>
      <c r="J6" s="175"/>
      <c r="K6" s="174"/>
      <c r="L6" s="166"/>
      <c r="M6" s="167"/>
      <c r="O6" s="162"/>
    </row>
    <row r="7" spans="1:15">
      <c r="A7" s="176"/>
      <c r="B7" s="173">
        <v>4</v>
      </c>
      <c r="C7" s="174">
        <f t="shared" si="0"/>
        <v>5.0000000000000001E-3</v>
      </c>
      <c r="D7" s="175"/>
      <c r="E7" s="174">
        <f t="shared" si="1"/>
        <v>0</v>
      </c>
      <c r="F7" s="175"/>
      <c r="G7" s="174"/>
      <c r="H7" s="175"/>
      <c r="I7" s="174"/>
      <c r="J7" s="175"/>
      <c r="K7" s="174"/>
      <c r="L7" s="166"/>
      <c r="M7" s="167"/>
      <c r="O7" s="162"/>
    </row>
    <row r="8" spans="1:15">
      <c r="A8" s="176"/>
      <c r="B8" s="173">
        <v>5</v>
      </c>
      <c r="C8" s="174">
        <f t="shared" si="0"/>
        <v>8.0000000000000002E-3</v>
      </c>
      <c r="D8" s="175"/>
      <c r="E8" s="174">
        <f t="shared" si="1"/>
        <v>0</v>
      </c>
      <c r="F8" s="175"/>
      <c r="G8" s="174"/>
      <c r="H8" s="175"/>
      <c r="I8" s="174"/>
      <c r="J8" s="175"/>
      <c r="K8" s="174"/>
      <c r="L8" s="166"/>
      <c r="M8" s="167"/>
      <c r="O8" s="162"/>
    </row>
    <row r="9" spans="1:15">
      <c r="A9" s="176"/>
      <c r="B9" s="173">
        <v>6</v>
      </c>
      <c r="C9" s="174">
        <f t="shared" si="0"/>
        <v>1.0999999999999999E-2</v>
      </c>
      <c r="D9" s="175"/>
      <c r="E9" s="174">
        <f t="shared" si="1"/>
        <v>0</v>
      </c>
      <c r="F9" s="175"/>
      <c r="G9" s="174"/>
      <c r="H9" s="175"/>
      <c r="I9" s="174"/>
      <c r="J9" s="175"/>
      <c r="K9" s="174"/>
      <c r="L9" s="166"/>
      <c r="M9" s="167"/>
      <c r="O9" s="162"/>
    </row>
    <row r="10" spans="1:15">
      <c r="A10" s="177"/>
      <c r="B10" s="173">
        <v>7</v>
      </c>
      <c r="C10" s="174">
        <f t="shared" si="0"/>
        <v>1.4999999999999999E-2</v>
      </c>
      <c r="D10" s="175"/>
      <c r="E10" s="174">
        <f t="shared" si="1"/>
        <v>0</v>
      </c>
      <c r="F10" s="175"/>
      <c r="G10" s="174"/>
      <c r="H10" s="175"/>
      <c r="I10" s="174"/>
      <c r="J10" s="175"/>
      <c r="K10" s="174"/>
      <c r="L10" s="166"/>
      <c r="M10" s="167"/>
      <c r="O10" s="162"/>
    </row>
    <row r="11" spans="1:15">
      <c r="A11" s="177"/>
      <c r="B11" s="173">
        <v>8</v>
      </c>
      <c r="C11" s="174">
        <f t="shared" si="0"/>
        <v>1.9E-2</v>
      </c>
      <c r="D11" s="175"/>
      <c r="E11" s="174">
        <f t="shared" si="1"/>
        <v>0</v>
      </c>
      <c r="F11" s="175"/>
      <c r="G11" s="174"/>
      <c r="H11" s="175"/>
      <c r="I11" s="174"/>
      <c r="J11" s="175"/>
      <c r="K11" s="174"/>
      <c r="L11" s="166"/>
      <c r="M11" s="167"/>
      <c r="O11" s="162"/>
    </row>
    <row r="12" spans="1:15">
      <c r="A12" s="177"/>
      <c r="B12" s="173" t="s">
        <v>90</v>
      </c>
      <c r="C12" s="174"/>
      <c r="D12" s="175">
        <f t="shared" ref="D12:E12" si="2">SUM(D5:D11)</f>
        <v>0</v>
      </c>
      <c r="E12" s="174">
        <f t="shared" si="2"/>
        <v>0</v>
      </c>
      <c r="F12" s="175"/>
      <c r="G12" s="174"/>
      <c r="H12" s="175"/>
      <c r="I12" s="174"/>
      <c r="J12" s="175"/>
      <c r="K12" s="174"/>
      <c r="L12" s="166"/>
      <c r="M12" s="167"/>
      <c r="O12" s="162"/>
    </row>
    <row r="13" spans="1:15">
      <c r="A13" s="177"/>
      <c r="B13" s="173">
        <v>9</v>
      </c>
      <c r="C13" s="174">
        <f>ROUND(B13*B13*$A$5/10000,3)</f>
        <v>2.4E-2</v>
      </c>
      <c r="D13" s="175"/>
      <c r="E13" s="174">
        <f>ROUNDDOWN(D13*C13,3)</f>
        <v>0</v>
      </c>
      <c r="F13" s="175"/>
      <c r="G13" s="174"/>
      <c r="H13" s="175"/>
      <c r="I13" s="174"/>
      <c r="J13" s="175"/>
      <c r="K13" s="174"/>
      <c r="L13" s="166"/>
      <c r="M13" s="167"/>
      <c r="O13" s="162"/>
    </row>
    <row r="14" spans="1:15">
      <c r="A14" s="177"/>
      <c r="B14" s="173">
        <v>10</v>
      </c>
      <c r="C14" s="174">
        <f>ROUND(B14*B14*$A$5/10000,3)</f>
        <v>0.03</v>
      </c>
      <c r="D14" s="175"/>
      <c r="E14" s="174">
        <f>ROUNDDOWN(D14*C14,3)</f>
        <v>0</v>
      </c>
      <c r="F14" s="175"/>
      <c r="G14" s="174"/>
      <c r="H14" s="175"/>
      <c r="I14" s="174"/>
      <c r="J14" s="175"/>
      <c r="K14" s="174"/>
      <c r="L14" s="166"/>
      <c r="M14" s="167"/>
      <c r="O14" s="162"/>
    </row>
    <row r="15" spans="1:15">
      <c r="A15" s="177"/>
      <c r="B15" s="173">
        <v>11</v>
      </c>
      <c r="C15" s="174">
        <f>ROUND(B15*B15*$A$5/10000,3)</f>
        <v>3.5999999999999997E-2</v>
      </c>
      <c r="D15" s="175"/>
      <c r="E15" s="174">
        <f>ROUNDDOWN(D15*C15,3)</f>
        <v>0</v>
      </c>
      <c r="F15" s="175"/>
      <c r="G15" s="174"/>
      <c r="H15" s="175"/>
      <c r="I15" s="174"/>
      <c r="J15" s="175"/>
      <c r="K15" s="174"/>
      <c r="L15" s="166"/>
      <c r="M15" s="167"/>
      <c r="O15" s="162"/>
    </row>
    <row r="16" spans="1:15">
      <c r="A16" s="177"/>
      <c r="B16" s="173">
        <v>12</v>
      </c>
      <c r="C16" s="174">
        <f>ROUND(B16*B16*$A$5/10000,3)</f>
        <v>4.2999999999999997E-2</v>
      </c>
      <c r="D16" s="175"/>
      <c r="E16" s="178">
        <f>ROUNDDOWN(D16*C16,3)</f>
        <v>0</v>
      </c>
      <c r="F16" s="175"/>
      <c r="G16" s="174"/>
      <c r="H16" s="175"/>
      <c r="I16" s="174"/>
      <c r="J16" s="175"/>
      <c r="K16" s="174"/>
      <c r="L16" s="166"/>
      <c r="M16" s="167"/>
      <c r="O16" s="162"/>
    </row>
    <row r="17" spans="1:15">
      <c r="A17" s="177"/>
      <c r="B17" s="173" t="s">
        <v>90</v>
      </c>
      <c r="C17" s="174"/>
      <c r="D17" s="175">
        <f t="shared" ref="D17:E17" si="3">SUM(D13:D16)</f>
        <v>0</v>
      </c>
      <c r="E17" s="174">
        <f t="shared" si="3"/>
        <v>0</v>
      </c>
      <c r="F17" s="175"/>
      <c r="G17" s="174"/>
      <c r="H17" s="175"/>
      <c r="I17" s="174"/>
      <c r="J17" s="175"/>
      <c r="K17" s="174"/>
      <c r="L17" s="166"/>
      <c r="M17" s="167"/>
      <c r="O17" s="162"/>
    </row>
    <row r="18" spans="1:15">
      <c r="A18" s="177"/>
      <c r="B18" s="173">
        <v>13</v>
      </c>
      <c r="C18" s="174">
        <f t="shared" ref="C18:C29" si="4">ROUND(B18*B18*$A$5/10000,3)</f>
        <v>5.0999999999999997E-2</v>
      </c>
      <c r="D18" s="175"/>
      <c r="E18" s="174">
        <f t="shared" ref="E18:E29" si="5">ROUNDDOWN(D18*C18,3)</f>
        <v>0</v>
      </c>
      <c r="F18" s="175"/>
      <c r="G18" s="174"/>
      <c r="H18" s="175"/>
      <c r="I18" s="174"/>
      <c r="J18" s="175"/>
      <c r="K18" s="174"/>
      <c r="L18" s="166"/>
      <c r="M18" s="167"/>
      <c r="O18" s="162"/>
    </row>
    <row r="19" spans="1:15">
      <c r="A19" s="177"/>
      <c r="B19" s="173">
        <v>14</v>
      </c>
      <c r="C19" s="174">
        <f t="shared" si="4"/>
        <v>5.8999999999999997E-2</v>
      </c>
      <c r="D19" s="175"/>
      <c r="E19" s="174">
        <f t="shared" si="5"/>
        <v>0</v>
      </c>
      <c r="F19" s="175"/>
      <c r="G19" s="174"/>
      <c r="H19" s="175"/>
      <c r="I19" s="174"/>
      <c r="J19" s="175"/>
      <c r="K19" s="174"/>
      <c r="L19" s="166"/>
      <c r="M19" s="167"/>
      <c r="O19" s="162"/>
    </row>
    <row r="20" spans="1:15">
      <c r="A20" s="177"/>
      <c r="B20" s="173">
        <v>16</v>
      </c>
      <c r="C20" s="174">
        <f t="shared" si="4"/>
        <v>7.6999999999999999E-2</v>
      </c>
      <c r="D20" s="175"/>
      <c r="E20" s="174">
        <f t="shared" si="5"/>
        <v>0</v>
      </c>
      <c r="F20" s="175"/>
      <c r="G20" s="174"/>
      <c r="H20" s="175"/>
      <c r="I20" s="174"/>
      <c r="J20" s="175"/>
      <c r="K20" s="174"/>
      <c r="L20" s="166"/>
      <c r="M20" s="167"/>
      <c r="O20" s="162"/>
    </row>
    <row r="21" spans="1:15">
      <c r="A21" s="177"/>
      <c r="B21" s="173">
        <v>18</v>
      </c>
      <c r="C21" s="174">
        <f t="shared" si="4"/>
        <v>9.7000000000000003E-2</v>
      </c>
      <c r="D21" s="175"/>
      <c r="E21" s="174">
        <f t="shared" si="5"/>
        <v>0</v>
      </c>
      <c r="F21" s="175"/>
      <c r="G21" s="174"/>
      <c r="H21" s="175"/>
      <c r="I21" s="174"/>
      <c r="J21" s="175"/>
      <c r="K21" s="174"/>
      <c r="L21" s="166"/>
      <c r="M21" s="167"/>
      <c r="O21" s="162"/>
    </row>
    <row r="22" spans="1:15">
      <c r="A22" s="177"/>
      <c r="B22" s="173">
        <v>20</v>
      </c>
      <c r="C22" s="174">
        <f t="shared" si="4"/>
        <v>0.12</v>
      </c>
      <c r="D22" s="175"/>
      <c r="E22" s="174">
        <f t="shared" si="5"/>
        <v>0</v>
      </c>
      <c r="F22" s="175"/>
      <c r="G22" s="174"/>
      <c r="H22" s="175"/>
      <c r="I22" s="174"/>
      <c r="J22" s="175"/>
      <c r="K22" s="174"/>
      <c r="L22" s="166"/>
      <c r="M22" s="167"/>
      <c r="O22" s="162"/>
    </row>
    <row r="23" spans="1:15">
      <c r="A23" s="177"/>
      <c r="B23" s="173">
        <v>22</v>
      </c>
      <c r="C23" s="174">
        <f t="shared" si="4"/>
        <v>0.14499999999999999</v>
      </c>
      <c r="D23" s="175"/>
      <c r="E23" s="174">
        <f t="shared" si="5"/>
        <v>0</v>
      </c>
      <c r="F23" s="175"/>
      <c r="G23" s="174"/>
      <c r="H23" s="175"/>
      <c r="I23" s="174"/>
      <c r="J23" s="175"/>
      <c r="K23" s="174"/>
      <c r="L23" s="166"/>
      <c r="M23" s="167"/>
      <c r="O23" s="162"/>
    </row>
    <row r="24" spans="1:15">
      <c r="A24" s="177"/>
      <c r="B24" s="173">
        <v>24</v>
      </c>
      <c r="C24" s="174">
        <f t="shared" si="4"/>
        <v>0.17299999999999999</v>
      </c>
      <c r="D24" s="175"/>
      <c r="E24" s="174">
        <f t="shared" si="5"/>
        <v>0</v>
      </c>
      <c r="F24" s="175"/>
      <c r="G24" s="174"/>
      <c r="H24" s="175"/>
      <c r="I24" s="174"/>
      <c r="J24" s="175"/>
      <c r="K24" s="174"/>
      <c r="L24" s="166"/>
      <c r="M24" s="167"/>
      <c r="O24" s="162"/>
    </row>
    <row r="25" spans="1:15">
      <c r="A25" s="177"/>
      <c r="B25" s="173">
        <v>26</v>
      </c>
      <c r="C25" s="174">
        <f t="shared" si="4"/>
        <v>0.20300000000000001</v>
      </c>
      <c r="D25" s="175"/>
      <c r="E25" s="174">
        <f t="shared" si="5"/>
        <v>0</v>
      </c>
      <c r="F25" s="175"/>
      <c r="G25" s="174"/>
      <c r="H25" s="175"/>
      <c r="I25" s="174"/>
      <c r="J25" s="175"/>
      <c r="K25" s="174"/>
      <c r="L25" s="166"/>
      <c r="M25" s="167"/>
      <c r="O25" s="162"/>
    </row>
    <row r="26" spans="1:15">
      <c r="A26" s="177"/>
      <c r="B26" s="173">
        <v>28</v>
      </c>
      <c r="C26" s="174">
        <f t="shared" si="4"/>
        <v>0.23499999999999999</v>
      </c>
      <c r="D26" s="175"/>
      <c r="E26" s="174">
        <f t="shared" si="5"/>
        <v>0</v>
      </c>
      <c r="F26" s="175"/>
      <c r="G26" s="174"/>
      <c r="H26" s="175"/>
      <c r="I26" s="174"/>
      <c r="J26" s="175"/>
      <c r="K26" s="174"/>
      <c r="L26" s="166"/>
      <c r="M26" s="167"/>
      <c r="O26" s="162"/>
    </row>
    <row r="27" spans="1:15">
      <c r="A27" s="177"/>
      <c r="B27" s="173">
        <v>30</v>
      </c>
      <c r="C27" s="174">
        <f t="shared" si="4"/>
        <v>0.27</v>
      </c>
      <c r="D27" s="175"/>
      <c r="E27" s="174">
        <f t="shared" si="5"/>
        <v>0</v>
      </c>
      <c r="F27" s="175"/>
      <c r="G27" s="174"/>
      <c r="H27" s="175"/>
      <c r="I27" s="174"/>
      <c r="J27" s="175"/>
      <c r="K27" s="174"/>
      <c r="L27" s="166"/>
      <c r="M27" s="167"/>
      <c r="O27" s="162"/>
    </row>
    <row r="28" spans="1:15">
      <c r="A28" s="177"/>
      <c r="B28" s="173">
        <v>32</v>
      </c>
      <c r="C28" s="174">
        <f t="shared" si="4"/>
        <v>0.307</v>
      </c>
      <c r="D28" s="175"/>
      <c r="E28" s="174">
        <f t="shared" si="5"/>
        <v>0</v>
      </c>
      <c r="F28" s="175"/>
      <c r="G28" s="174"/>
      <c r="H28" s="175"/>
      <c r="I28" s="174"/>
      <c r="J28" s="175"/>
      <c r="K28" s="174"/>
      <c r="L28" s="166"/>
      <c r="M28" s="167"/>
      <c r="O28" s="162"/>
    </row>
    <row r="29" spans="1:15">
      <c r="A29" s="177"/>
      <c r="B29" s="173">
        <v>34</v>
      </c>
      <c r="C29" s="174">
        <f t="shared" si="4"/>
        <v>0.34699999999999998</v>
      </c>
      <c r="D29" s="175"/>
      <c r="E29" s="174">
        <f t="shared" si="5"/>
        <v>0</v>
      </c>
      <c r="F29" s="175"/>
      <c r="G29" s="174"/>
      <c r="H29" s="175"/>
      <c r="I29" s="174"/>
      <c r="J29" s="175"/>
      <c r="K29" s="174"/>
      <c r="L29" s="166"/>
      <c r="M29" s="167"/>
      <c r="O29" s="162"/>
    </row>
    <row r="30" spans="1:15">
      <c r="A30" s="177"/>
      <c r="B30" s="173" t="s">
        <v>90</v>
      </c>
      <c r="C30" s="174"/>
      <c r="D30" s="175">
        <f>SUM(D18:D29)</f>
        <v>0</v>
      </c>
      <c r="E30" s="174">
        <f>SUM(E18:E29)</f>
        <v>0</v>
      </c>
      <c r="F30" s="175"/>
      <c r="G30" s="174"/>
      <c r="H30" s="175"/>
      <c r="I30" s="174"/>
      <c r="J30" s="175"/>
      <c r="K30" s="174"/>
      <c r="L30" s="166"/>
      <c r="M30" s="167"/>
      <c r="O30" s="162"/>
    </row>
    <row r="31" spans="1:15">
      <c r="A31" s="177"/>
      <c r="B31" s="173" t="s">
        <v>22</v>
      </c>
      <c r="C31" s="174"/>
      <c r="D31" s="175">
        <f>D12+D17+D30</f>
        <v>0</v>
      </c>
      <c r="E31" s="174">
        <f t="shared" ref="E31" si="6">E12+E17+E30</f>
        <v>0</v>
      </c>
      <c r="F31" s="175"/>
      <c r="G31" s="174"/>
      <c r="H31" s="175"/>
      <c r="I31" s="174"/>
      <c r="J31" s="175"/>
      <c r="K31" s="174"/>
      <c r="L31" s="166"/>
      <c r="M31" s="167"/>
      <c r="O31" s="162"/>
    </row>
    <row r="32" spans="1:15">
      <c r="A32" s="177"/>
      <c r="B32" s="179"/>
      <c r="C32" s="180"/>
      <c r="D32" s="181"/>
      <c r="E32" s="180"/>
      <c r="F32" s="181"/>
      <c r="G32" s="180"/>
      <c r="H32" s="181"/>
      <c r="I32" s="180"/>
      <c r="J32" s="181"/>
      <c r="K32" s="182"/>
      <c r="L32" s="166"/>
      <c r="M32" s="167"/>
      <c r="O32" s="162"/>
    </row>
    <row r="33" spans="1:15">
      <c r="A33" s="183">
        <v>4</v>
      </c>
      <c r="B33" s="173">
        <v>3</v>
      </c>
      <c r="C33" s="174">
        <f t="shared" ref="C33:C38" si="7">ROUND(B33*B33*$A$33/10000,3)</f>
        <v>4.0000000000000001E-3</v>
      </c>
      <c r="D33" s="175"/>
      <c r="E33" s="174">
        <f t="shared" ref="E33:E38" si="8">ROUNDDOWN(D33*C33,3)</f>
        <v>0</v>
      </c>
      <c r="F33" s="175"/>
      <c r="G33" s="174"/>
      <c r="H33" s="175"/>
      <c r="I33" s="174"/>
      <c r="J33" s="175"/>
      <c r="K33" s="174"/>
      <c r="L33" s="166"/>
      <c r="M33" s="167"/>
      <c r="O33" s="162"/>
    </row>
    <row r="34" spans="1:15">
      <c r="A34" s="177"/>
      <c r="B34" s="173">
        <v>4</v>
      </c>
      <c r="C34" s="174">
        <f t="shared" si="7"/>
        <v>6.0000000000000001E-3</v>
      </c>
      <c r="D34" s="175"/>
      <c r="E34" s="174">
        <f t="shared" si="8"/>
        <v>0</v>
      </c>
      <c r="F34" s="175"/>
      <c r="G34" s="174"/>
      <c r="H34" s="175"/>
      <c r="I34" s="174"/>
      <c r="J34" s="175"/>
      <c r="K34" s="174"/>
      <c r="L34" s="166"/>
      <c r="M34" s="167"/>
      <c r="O34" s="162"/>
    </row>
    <row r="35" spans="1:15">
      <c r="A35" s="177"/>
      <c r="B35" s="173">
        <v>5</v>
      </c>
      <c r="C35" s="174">
        <f t="shared" si="7"/>
        <v>0.01</v>
      </c>
      <c r="D35" s="175"/>
      <c r="E35" s="174">
        <f t="shared" si="8"/>
        <v>0</v>
      </c>
      <c r="F35" s="175"/>
      <c r="G35" s="174"/>
      <c r="H35" s="175"/>
      <c r="I35" s="174"/>
      <c r="J35" s="175"/>
      <c r="K35" s="174"/>
      <c r="L35" s="166"/>
      <c r="M35" s="167"/>
      <c r="O35" s="162"/>
    </row>
    <row r="36" spans="1:15">
      <c r="A36" s="177"/>
      <c r="B36" s="173">
        <v>6</v>
      </c>
      <c r="C36" s="174">
        <f t="shared" si="7"/>
        <v>1.4E-2</v>
      </c>
      <c r="D36" s="175"/>
      <c r="E36" s="174">
        <f t="shared" si="8"/>
        <v>0</v>
      </c>
      <c r="F36" s="175"/>
      <c r="G36" s="174"/>
      <c r="H36" s="175"/>
      <c r="I36" s="174"/>
      <c r="J36" s="175"/>
      <c r="K36" s="174"/>
      <c r="L36" s="166"/>
      <c r="M36" s="167"/>
      <c r="O36" s="162"/>
    </row>
    <row r="37" spans="1:15">
      <c r="A37" s="177"/>
      <c r="B37" s="173">
        <v>7</v>
      </c>
      <c r="C37" s="174">
        <f t="shared" si="7"/>
        <v>0.02</v>
      </c>
      <c r="D37" s="175"/>
      <c r="E37" s="174">
        <f t="shared" si="8"/>
        <v>0</v>
      </c>
      <c r="F37" s="175"/>
      <c r="G37" s="174"/>
      <c r="H37" s="175"/>
      <c r="I37" s="174"/>
      <c r="J37" s="175"/>
      <c r="K37" s="174"/>
      <c r="L37" s="166"/>
      <c r="M37" s="167"/>
      <c r="O37" s="162"/>
    </row>
    <row r="38" spans="1:15">
      <c r="A38" s="177"/>
      <c r="B38" s="173">
        <v>8</v>
      </c>
      <c r="C38" s="174">
        <f t="shared" si="7"/>
        <v>2.5999999999999999E-2</v>
      </c>
      <c r="D38" s="175"/>
      <c r="E38" s="174">
        <f t="shared" si="8"/>
        <v>0</v>
      </c>
      <c r="F38" s="175"/>
      <c r="G38" s="174"/>
      <c r="H38" s="175"/>
      <c r="I38" s="174"/>
      <c r="J38" s="175"/>
      <c r="K38" s="174"/>
      <c r="L38" s="166"/>
      <c r="M38" s="167"/>
      <c r="O38" s="162"/>
    </row>
    <row r="39" spans="1:15">
      <c r="A39" s="177"/>
      <c r="B39" s="173" t="s">
        <v>90</v>
      </c>
      <c r="C39" s="174"/>
      <c r="D39" s="175">
        <f>SUM(D33:D38)</f>
        <v>0</v>
      </c>
      <c r="E39" s="174">
        <f>SUM(E33:E38)</f>
        <v>0</v>
      </c>
      <c r="F39" s="175"/>
      <c r="G39" s="174"/>
      <c r="H39" s="175"/>
      <c r="I39" s="174"/>
      <c r="J39" s="175"/>
      <c r="K39" s="174"/>
      <c r="L39" s="166"/>
      <c r="M39" s="167"/>
      <c r="O39" s="162"/>
    </row>
    <row r="40" spans="1:15">
      <c r="A40" s="177"/>
      <c r="B40" s="173">
        <v>9</v>
      </c>
      <c r="C40" s="174">
        <f>ROUND(B40*B40*$A$33/10000,3)</f>
        <v>3.2000000000000001E-2</v>
      </c>
      <c r="D40" s="175"/>
      <c r="E40" s="174">
        <f>ROUNDDOWN(D40*C40,3)</f>
        <v>0</v>
      </c>
      <c r="F40" s="175"/>
      <c r="G40" s="174"/>
      <c r="H40" s="175"/>
      <c r="I40" s="174"/>
      <c r="J40" s="175"/>
      <c r="K40" s="174"/>
      <c r="L40" s="166"/>
      <c r="M40" s="167"/>
      <c r="O40" s="162"/>
    </row>
    <row r="41" spans="1:15">
      <c r="A41" s="177"/>
      <c r="B41" s="173">
        <v>10</v>
      </c>
      <c r="C41" s="174">
        <f>ROUND(B41*B41*$A$33/10000,3)</f>
        <v>0.04</v>
      </c>
      <c r="D41" s="175"/>
      <c r="E41" s="174">
        <f>ROUNDDOWN(D41*C41,3)</f>
        <v>0</v>
      </c>
      <c r="F41" s="175"/>
      <c r="G41" s="174"/>
      <c r="H41" s="175"/>
      <c r="I41" s="174"/>
      <c r="J41" s="175"/>
      <c r="K41" s="174"/>
      <c r="L41" s="166"/>
      <c r="M41" s="167"/>
      <c r="O41" s="162"/>
    </row>
    <row r="42" spans="1:15">
      <c r="A42" s="177"/>
      <c r="B42" s="173">
        <v>11</v>
      </c>
      <c r="C42" s="174">
        <f>ROUND(B42*B42*$A$33/10000,3)</f>
        <v>4.8000000000000001E-2</v>
      </c>
      <c r="D42" s="175"/>
      <c r="E42" s="174">
        <f>ROUNDDOWN(D42*C42,3)</f>
        <v>0</v>
      </c>
      <c r="F42" s="175"/>
      <c r="G42" s="174"/>
      <c r="H42" s="175"/>
      <c r="I42" s="174"/>
      <c r="J42" s="175"/>
      <c r="K42" s="174"/>
      <c r="L42" s="166"/>
      <c r="M42" s="167"/>
      <c r="O42" s="162"/>
    </row>
    <row r="43" spans="1:15">
      <c r="A43" s="177"/>
      <c r="B43" s="173">
        <v>12</v>
      </c>
      <c r="C43" s="174">
        <f>ROUND(B43*B43*$A$33/10000,3)</f>
        <v>5.8000000000000003E-2</v>
      </c>
      <c r="D43" s="175"/>
      <c r="E43" s="174">
        <f>ROUNDDOWN(D43*C43,3)</f>
        <v>0</v>
      </c>
      <c r="F43" s="175"/>
      <c r="G43" s="174"/>
      <c r="H43" s="175"/>
      <c r="I43" s="174"/>
      <c r="J43" s="175"/>
      <c r="K43" s="174"/>
      <c r="L43" s="166"/>
      <c r="M43" s="167"/>
      <c r="O43" s="162"/>
    </row>
    <row r="44" spans="1:15">
      <c r="A44" s="177"/>
      <c r="B44" s="173" t="s">
        <v>90</v>
      </c>
      <c r="C44" s="174"/>
      <c r="D44" s="175">
        <f>SUM(D40:D43)</f>
        <v>0</v>
      </c>
      <c r="E44" s="174">
        <f>SUM(E40:E43)</f>
        <v>0</v>
      </c>
      <c r="F44" s="175"/>
      <c r="G44" s="174"/>
      <c r="H44" s="175"/>
      <c r="I44" s="174"/>
      <c r="J44" s="175"/>
      <c r="K44" s="174"/>
      <c r="L44" s="166"/>
      <c r="M44" s="167"/>
      <c r="O44" s="162"/>
    </row>
    <row r="45" spans="1:15">
      <c r="A45" s="177"/>
      <c r="B45" s="173">
        <v>13</v>
      </c>
      <c r="C45" s="174">
        <f t="shared" ref="C45:C55" si="9">ROUND(B45*B45*$A$33/10000,3)</f>
        <v>6.8000000000000005E-2</v>
      </c>
      <c r="D45" s="175"/>
      <c r="E45" s="174">
        <f t="shared" ref="E45:E55" si="10">ROUNDDOWN(D45*C45,3)</f>
        <v>0</v>
      </c>
      <c r="F45" s="175"/>
      <c r="G45" s="174"/>
      <c r="H45" s="175"/>
      <c r="I45" s="174"/>
      <c r="J45" s="175"/>
      <c r="K45" s="174"/>
      <c r="L45" s="166"/>
      <c r="M45" s="167"/>
      <c r="O45" s="162"/>
    </row>
    <row r="46" spans="1:15">
      <c r="A46" s="177"/>
      <c r="B46" s="173">
        <v>14</v>
      </c>
      <c r="C46" s="174">
        <f t="shared" si="9"/>
        <v>7.8E-2</v>
      </c>
      <c r="D46" s="175"/>
      <c r="E46" s="174">
        <f t="shared" si="10"/>
        <v>0</v>
      </c>
      <c r="F46" s="175"/>
      <c r="G46" s="174"/>
      <c r="H46" s="175"/>
      <c r="I46" s="174"/>
      <c r="J46" s="175"/>
      <c r="K46" s="174"/>
      <c r="L46" s="166"/>
      <c r="M46" s="167"/>
      <c r="O46" s="162"/>
    </row>
    <row r="47" spans="1:15">
      <c r="A47" s="177"/>
      <c r="B47" s="173">
        <v>16</v>
      </c>
      <c r="C47" s="174">
        <f t="shared" si="9"/>
        <v>0.10199999999999999</v>
      </c>
      <c r="D47" s="175"/>
      <c r="E47" s="174">
        <f t="shared" si="10"/>
        <v>0</v>
      </c>
      <c r="F47" s="175"/>
      <c r="G47" s="174"/>
      <c r="H47" s="175"/>
      <c r="I47" s="174"/>
      <c r="J47" s="175"/>
      <c r="K47" s="174"/>
      <c r="L47" s="166"/>
      <c r="M47" s="167"/>
      <c r="O47" s="162"/>
    </row>
    <row r="48" spans="1:15">
      <c r="A48" s="177"/>
      <c r="B48" s="173">
        <v>18</v>
      </c>
      <c r="C48" s="174">
        <f t="shared" si="9"/>
        <v>0.13</v>
      </c>
      <c r="D48" s="175"/>
      <c r="E48" s="174">
        <f t="shared" si="10"/>
        <v>0</v>
      </c>
      <c r="F48" s="175"/>
      <c r="G48" s="174"/>
      <c r="H48" s="175"/>
      <c r="I48" s="174"/>
      <c r="J48" s="175"/>
      <c r="K48" s="174"/>
      <c r="L48" s="166"/>
      <c r="M48" s="167"/>
      <c r="O48" s="162"/>
    </row>
    <row r="49" spans="1:15">
      <c r="A49" s="177"/>
      <c r="B49" s="173">
        <v>20</v>
      </c>
      <c r="C49" s="174">
        <f t="shared" si="9"/>
        <v>0.16</v>
      </c>
      <c r="D49" s="175"/>
      <c r="E49" s="174">
        <f t="shared" si="10"/>
        <v>0</v>
      </c>
      <c r="F49" s="175"/>
      <c r="G49" s="174"/>
      <c r="H49" s="175"/>
      <c r="I49" s="174"/>
      <c r="J49" s="175"/>
      <c r="K49" s="174"/>
      <c r="L49" s="166"/>
      <c r="M49" s="167"/>
      <c r="O49" s="162"/>
    </row>
    <row r="50" spans="1:15">
      <c r="A50" s="177"/>
      <c r="B50" s="173">
        <v>22</v>
      </c>
      <c r="C50" s="174">
        <f t="shared" si="9"/>
        <v>0.19400000000000001</v>
      </c>
      <c r="D50" s="175"/>
      <c r="E50" s="174">
        <f t="shared" si="10"/>
        <v>0</v>
      </c>
      <c r="F50" s="175"/>
      <c r="G50" s="174"/>
      <c r="H50" s="175"/>
      <c r="I50" s="174"/>
      <c r="J50" s="175"/>
      <c r="K50" s="174"/>
      <c r="L50" s="166"/>
      <c r="M50" s="167"/>
      <c r="O50" s="162"/>
    </row>
    <row r="51" spans="1:15">
      <c r="A51" s="177"/>
      <c r="B51" s="173">
        <v>24</v>
      </c>
      <c r="C51" s="174">
        <f t="shared" si="9"/>
        <v>0.23</v>
      </c>
      <c r="D51" s="175"/>
      <c r="E51" s="174">
        <f t="shared" si="10"/>
        <v>0</v>
      </c>
      <c r="F51" s="175"/>
      <c r="G51" s="174"/>
      <c r="H51" s="175"/>
      <c r="I51" s="174"/>
      <c r="J51" s="175"/>
      <c r="K51" s="174"/>
      <c r="L51" s="166"/>
      <c r="M51" s="167"/>
      <c r="O51" s="162"/>
    </row>
    <row r="52" spans="1:15">
      <c r="A52" s="177"/>
      <c r="B52" s="173">
        <v>26</v>
      </c>
      <c r="C52" s="174">
        <f t="shared" si="9"/>
        <v>0.27</v>
      </c>
      <c r="D52" s="175"/>
      <c r="E52" s="174">
        <f t="shared" si="10"/>
        <v>0</v>
      </c>
      <c r="F52" s="175"/>
      <c r="G52" s="174"/>
      <c r="H52" s="175"/>
      <c r="I52" s="174"/>
      <c r="J52" s="175"/>
      <c r="K52" s="174"/>
      <c r="L52" s="166"/>
      <c r="M52" s="167"/>
      <c r="O52" s="162"/>
    </row>
    <row r="53" spans="1:15">
      <c r="A53" s="177"/>
      <c r="B53" s="173">
        <v>28</v>
      </c>
      <c r="C53" s="174">
        <f t="shared" si="9"/>
        <v>0.314</v>
      </c>
      <c r="D53" s="175"/>
      <c r="E53" s="174">
        <f t="shared" si="10"/>
        <v>0</v>
      </c>
      <c r="F53" s="175"/>
      <c r="G53" s="174"/>
      <c r="H53" s="175"/>
      <c r="I53" s="174"/>
      <c r="J53" s="175"/>
      <c r="K53" s="174"/>
      <c r="L53" s="166"/>
      <c r="M53" s="167"/>
      <c r="O53" s="162"/>
    </row>
    <row r="54" spans="1:15">
      <c r="A54" s="177"/>
      <c r="B54" s="173">
        <v>30</v>
      </c>
      <c r="C54" s="174">
        <f t="shared" si="9"/>
        <v>0.36</v>
      </c>
      <c r="D54" s="175"/>
      <c r="E54" s="174">
        <f t="shared" si="10"/>
        <v>0</v>
      </c>
      <c r="F54" s="175"/>
      <c r="G54" s="174"/>
      <c r="H54" s="175"/>
      <c r="I54" s="174"/>
      <c r="J54" s="175"/>
      <c r="K54" s="174"/>
      <c r="L54" s="166"/>
      <c r="M54" s="167"/>
      <c r="O54" s="162"/>
    </row>
    <row r="55" spans="1:15">
      <c r="A55" s="177"/>
      <c r="B55" s="173">
        <v>32</v>
      </c>
      <c r="C55" s="174">
        <f t="shared" si="9"/>
        <v>0.41</v>
      </c>
      <c r="D55" s="175"/>
      <c r="E55" s="174">
        <f t="shared" si="10"/>
        <v>0</v>
      </c>
      <c r="F55" s="175"/>
      <c r="G55" s="174"/>
      <c r="H55" s="175"/>
      <c r="I55" s="174"/>
      <c r="J55" s="175"/>
      <c r="K55" s="174"/>
      <c r="L55" s="166"/>
      <c r="M55" s="167"/>
      <c r="O55" s="162"/>
    </row>
    <row r="56" spans="1:15">
      <c r="A56" s="177"/>
      <c r="B56" s="173" t="s">
        <v>90</v>
      </c>
      <c r="C56" s="174"/>
      <c r="D56" s="175">
        <f>SUM(D45:D55)</f>
        <v>0</v>
      </c>
      <c r="E56" s="174">
        <f>SUM(E45:E55)</f>
        <v>0</v>
      </c>
      <c r="F56" s="175"/>
      <c r="G56" s="174"/>
      <c r="H56" s="175"/>
      <c r="I56" s="174"/>
      <c r="J56" s="175"/>
      <c r="K56" s="174"/>
      <c r="L56" s="166"/>
      <c r="M56" s="167"/>
      <c r="O56" s="162"/>
    </row>
    <row r="57" spans="1:15">
      <c r="A57" s="177"/>
      <c r="B57" s="173" t="s">
        <v>22</v>
      </c>
      <c r="C57" s="174"/>
      <c r="D57" s="175">
        <f>D39+D44+D56</f>
        <v>0</v>
      </c>
      <c r="E57" s="174">
        <f>E39+E44+E56</f>
        <v>0</v>
      </c>
      <c r="F57" s="175"/>
      <c r="G57" s="174"/>
      <c r="H57" s="175"/>
      <c r="I57" s="174"/>
      <c r="J57" s="175"/>
      <c r="K57" s="174"/>
      <c r="L57" s="166"/>
      <c r="M57" s="167"/>
      <c r="O57" s="162"/>
    </row>
    <row r="58" spans="1:15">
      <c r="A58" s="184"/>
      <c r="B58" s="179"/>
      <c r="C58" s="180"/>
      <c r="D58" s="181"/>
      <c r="E58" s="180"/>
      <c r="F58" s="181"/>
      <c r="G58" s="180"/>
      <c r="H58" s="181"/>
      <c r="I58" s="180"/>
      <c r="J58" s="181"/>
      <c r="K58" s="182"/>
      <c r="L58" s="166"/>
      <c r="M58" s="167"/>
      <c r="O58" s="162"/>
    </row>
    <row r="59" spans="1:15">
      <c r="A59" s="177"/>
      <c r="B59" s="185" t="s">
        <v>71</v>
      </c>
      <c r="C59" s="174"/>
      <c r="D59" s="175">
        <f>D31+D57</f>
        <v>0</v>
      </c>
      <c r="E59" s="174">
        <f>E31+E57</f>
        <v>0</v>
      </c>
      <c r="F59" s="175"/>
      <c r="G59" s="174"/>
      <c r="H59" s="175"/>
      <c r="I59" s="174"/>
      <c r="J59" s="175"/>
      <c r="K59" s="174"/>
      <c r="L59" s="166"/>
      <c r="M59" s="167"/>
      <c r="O59" s="162"/>
    </row>
    <row r="60" spans="1:15">
      <c r="A60" s="184"/>
      <c r="B60" s="186"/>
      <c r="C60" s="180"/>
      <c r="D60" s="181"/>
      <c r="E60" s="180"/>
      <c r="F60" s="181"/>
      <c r="G60" s="180"/>
      <c r="H60" s="181"/>
      <c r="I60" s="180"/>
      <c r="J60" s="187"/>
      <c r="K60" s="188"/>
      <c r="L60" s="162"/>
      <c r="M60" s="162"/>
      <c r="O60" s="162"/>
    </row>
    <row r="61" spans="1:15">
      <c r="A61" s="165" t="s">
        <v>72</v>
      </c>
      <c r="B61" s="179" t="s">
        <v>91</v>
      </c>
      <c r="C61" s="174"/>
      <c r="D61" s="175">
        <f>D12+D39</f>
        <v>0</v>
      </c>
      <c r="E61" s="174">
        <f>E12+E39</f>
        <v>0</v>
      </c>
      <c r="F61" s="175"/>
      <c r="G61" s="174"/>
      <c r="H61" s="175"/>
      <c r="I61" s="174"/>
      <c r="J61" s="175"/>
      <c r="K61" s="174"/>
      <c r="L61" s="162"/>
      <c r="M61" s="162"/>
      <c r="O61" s="162"/>
    </row>
    <row r="62" spans="1:15">
      <c r="A62" s="177"/>
      <c r="B62" s="179" t="s">
        <v>92</v>
      </c>
      <c r="C62" s="174"/>
      <c r="D62" s="175">
        <f>D17+D44</f>
        <v>0</v>
      </c>
      <c r="E62" s="174">
        <f>E17+E44</f>
        <v>0</v>
      </c>
      <c r="F62" s="175"/>
      <c r="G62" s="174"/>
      <c r="H62" s="175"/>
      <c r="I62" s="174"/>
      <c r="J62" s="175"/>
      <c r="K62" s="174"/>
      <c r="L62" s="162"/>
      <c r="M62" s="162"/>
      <c r="O62" s="162"/>
    </row>
    <row r="63" spans="1:15">
      <c r="A63" s="177"/>
      <c r="B63" s="179" t="s">
        <v>93</v>
      </c>
      <c r="C63" s="174"/>
      <c r="D63" s="175">
        <f>D30+D56</f>
        <v>0</v>
      </c>
      <c r="E63" s="174">
        <f>E30+E56</f>
        <v>0</v>
      </c>
      <c r="F63" s="175"/>
      <c r="G63" s="174"/>
      <c r="H63" s="175"/>
      <c r="I63" s="174"/>
      <c r="J63" s="175"/>
      <c r="K63" s="174"/>
      <c r="L63" s="162"/>
      <c r="M63" s="162"/>
      <c r="O63" s="162"/>
    </row>
    <row r="64" spans="1:15" ht="13.5" customHeight="1">
      <c r="A64" s="184"/>
      <c r="B64" s="179" t="s">
        <v>71</v>
      </c>
      <c r="C64" s="174"/>
      <c r="D64" s="175">
        <f t="shared" ref="D64" si="11">SUM(D61:D63)</f>
        <v>0</v>
      </c>
      <c r="E64" s="174">
        <f>SUM(E61:E63)</f>
        <v>0</v>
      </c>
      <c r="F64" s="175"/>
      <c r="G64" s="174"/>
      <c r="H64" s="175"/>
      <c r="I64" s="174"/>
      <c r="J64" s="175"/>
      <c r="K64" s="174"/>
      <c r="L64" s="162"/>
      <c r="M64" s="162"/>
      <c r="O64" s="162"/>
    </row>
    <row r="65" spans="1:15" ht="13.5" customHeight="1">
      <c r="E65" s="190"/>
      <c r="F65" s="531"/>
      <c r="G65" s="531"/>
      <c r="H65" s="531"/>
      <c r="I65" s="531"/>
      <c r="J65" s="531"/>
      <c r="K65" s="531"/>
      <c r="L65" s="162"/>
      <c r="M65" s="163"/>
      <c r="O65" s="162"/>
    </row>
    <row r="71" spans="1:15">
      <c r="A71" s="191"/>
      <c r="B71" s="192"/>
      <c r="C71" s="166"/>
      <c r="D71" s="167"/>
      <c r="E71" s="167"/>
      <c r="F71" s="167"/>
      <c r="G71" s="167"/>
      <c r="H71" s="167"/>
      <c r="I71" s="167"/>
    </row>
    <row r="72" spans="1:15">
      <c r="A72" s="191"/>
      <c r="B72" s="192"/>
      <c r="C72" s="193"/>
      <c r="D72" s="167"/>
      <c r="E72" s="167"/>
      <c r="F72" s="167"/>
      <c r="G72" s="167"/>
      <c r="H72" s="167"/>
      <c r="I72" s="167"/>
    </row>
    <row r="73" spans="1:15">
      <c r="A73" s="191"/>
      <c r="B73" s="192"/>
      <c r="C73" s="193"/>
      <c r="D73" s="167"/>
      <c r="E73" s="167"/>
      <c r="F73" s="167"/>
      <c r="G73" s="167"/>
      <c r="H73" s="167"/>
      <c r="I73" s="167"/>
    </row>
    <row r="74" spans="1:15">
      <c r="A74" s="191"/>
      <c r="B74" s="192"/>
      <c r="C74" s="193"/>
      <c r="D74" s="167"/>
      <c r="E74" s="167"/>
      <c r="F74" s="167"/>
      <c r="G74" s="167"/>
      <c r="H74" s="167"/>
      <c r="I74" s="167"/>
    </row>
    <row r="75" spans="1:15">
      <c r="A75" s="191"/>
      <c r="B75" s="192"/>
      <c r="C75" s="166"/>
      <c r="D75" s="167"/>
      <c r="E75" s="167"/>
      <c r="F75" s="167"/>
      <c r="G75" s="167"/>
      <c r="H75" s="167"/>
      <c r="I75" s="167"/>
    </row>
  </sheetData>
  <mergeCells count="15">
    <mergeCell ref="C3:C4"/>
    <mergeCell ref="D3:D4"/>
    <mergeCell ref="E3:E4"/>
    <mergeCell ref="F3:F4"/>
    <mergeCell ref="G3:G4"/>
    <mergeCell ref="A1:D2"/>
    <mergeCell ref="E1:F2"/>
    <mergeCell ref="G1:G2"/>
    <mergeCell ref="I1:I2"/>
    <mergeCell ref="J1:K2"/>
    <mergeCell ref="H3:H4"/>
    <mergeCell ref="I3:I4"/>
    <mergeCell ref="J3:J4"/>
    <mergeCell ref="K3:K4"/>
    <mergeCell ref="F65:K65"/>
  </mergeCells>
  <phoneticPr fontId="9"/>
  <printOptions horizontalCentered="1"/>
  <pageMargins left="0.98425196850393704" right="0.59055118110236227" top="0.39370078740157483" bottom="0.19685039370078741" header="0.39370078740157483" footer="0.51181102362204722"/>
  <pageSetup paperSize="9" orientation="portrait" horizontalDpi="4294967293" r:id="rId1"/>
  <headerFooter alignWithMargins="0">
    <oddHeader>&amp;L&amp;"ＭＳ Ｐ明朝,標準"別紙４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8</vt:i4>
      </vt:variant>
    </vt:vector>
  </HeadingPairs>
  <TitlesOfParts>
    <vt:vector size="14" baseType="lpstr">
      <vt:lpstr>別紙１プロット調査表（列状）</vt:lpstr>
      <vt:lpstr>別紙２調査書（列状）</vt:lpstr>
      <vt:lpstr>別紙１プロット調査表（定性）</vt:lpstr>
      <vt:lpstr>別紙２調査書（定性）</vt:lpstr>
      <vt:lpstr>別紙３売払金額</vt:lpstr>
      <vt:lpstr>別紙４検知表</vt:lpstr>
      <vt:lpstr>'別紙１プロット調査表（定性）'!Print_Area</vt:lpstr>
      <vt:lpstr>'別紙１プロット調査表（列状）'!Print_Area</vt:lpstr>
      <vt:lpstr>'別紙２調査書（定性）'!Print_Area</vt:lpstr>
      <vt:lpstr>'別紙２調査書（列状）'!Print_Area</vt:lpstr>
      <vt:lpstr>別紙３売払金額!Print_Area</vt:lpstr>
      <vt:lpstr>別紙４検知表!Print_Area</vt:lpstr>
      <vt:lpstr>'別紙１プロット調査表（定性）'!Print_Titles</vt:lpstr>
      <vt:lpstr>'別紙１プロット調査表（列状）'!Print_Titles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bunshurin4</dc:creator>
  <cp:lastModifiedBy>bunshurin</cp:lastModifiedBy>
  <cp:lastPrinted>2017-03-15T00:27:50Z</cp:lastPrinted>
  <dcterms:created xsi:type="dcterms:W3CDTF">2012-04-02T06:57:23Z</dcterms:created>
  <dcterms:modified xsi:type="dcterms:W3CDTF">2017-04-13T09:08:08Z</dcterms:modified>
</cp:coreProperties>
</file>